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Лист3 (2)" sheetId="1" r:id="rId1"/>
    <sheet name="Лист3 (3)" sheetId="2" r:id="rId2"/>
    <sheet name="Лист2" sheetId="3" r:id="rId3"/>
    <sheet name="Лист3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<sst xmlns="http://schemas.openxmlformats.org/spreadsheetml/2006/main" count="172" uniqueCount="101">
  <si>
    <t>ШТАТНИЙ РОЗПИС</t>
  </si>
  <si>
    <t>Найменування прфесій</t>
  </si>
  <si>
    <t>К-сть штатних одиниць, чол.</t>
  </si>
  <si>
    <t>Розряд</t>
  </si>
  <si>
    <t>Погодинний тариф грн..коп</t>
  </si>
  <si>
    <t>Коефі цієнт шкідли вості 4% грн..коп</t>
  </si>
  <si>
    <t>Коефі цієнт нічні 20% грн..коп</t>
  </si>
  <si>
    <t>Коефіцієнт гірський 25%</t>
  </si>
  <si>
    <t>Разом грн.коп.</t>
  </si>
  <si>
    <t>Місячний фонд оплпти грн..коп</t>
  </si>
  <si>
    <t>Річний фонд оплати грн.коп</t>
  </si>
  <si>
    <t>Разом</t>
  </si>
  <si>
    <t>Премія 10%</t>
  </si>
  <si>
    <t>Всього</t>
  </si>
  <si>
    <t>Оператор на решітці</t>
  </si>
  <si>
    <t>Оператор на аротенках</t>
  </si>
  <si>
    <t>Водій спец.автомашини</t>
  </si>
  <si>
    <t>Місячна тарифна ставка грн.коп</t>
  </si>
  <si>
    <t xml:space="preserve">Погодинна тарифна сітка </t>
  </si>
  <si>
    <t>робітників Рахівського КП "Рахітепло"</t>
  </si>
  <si>
    <t>I</t>
  </si>
  <si>
    <t>II</t>
  </si>
  <si>
    <t>III</t>
  </si>
  <si>
    <t>IV</t>
  </si>
  <si>
    <t>V</t>
  </si>
  <si>
    <t>VI</t>
  </si>
  <si>
    <t>Розряд:</t>
  </si>
  <si>
    <t>Коефіцієнти співвідношення</t>
  </si>
  <si>
    <t>Часова тарифна ставка</t>
  </si>
  <si>
    <t>Погодинна тарифна сітка</t>
  </si>
  <si>
    <t>Доплата</t>
  </si>
  <si>
    <t>Разом грн. коп</t>
  </si>
  <si>
    <t>Коефіціент гірських 25% грн.коп.</t>
  </si>
  <si>
    <t>Водій спец.а/в</t>
  </si>
  <si>
    <t>Тракторист</t>
  </si>
  <si>
    <t xml:space="preserve">Інженерно-технічних працівників, спеціалістів та службовців </t>
  </si>
  <si>
    <t>Рахівського КП «Рахівтепло»</t>
  </si>
  <si>
    <t xml:space="preserve">                                           </t>
  </si>
  <si>
    <t>Найменування посад</t>
  </si>
  <si>
    <t>Кількість штатних одиниць, чол..</t>
  </si>
  <si>
    <t>Посадовий
оклад, грн..коп.</t>
  </si>
  <si>
    <t>Коефіцієнт гірський 25% грн..коп.</t>
  </si>
  <si>
    <t>Разом:</t>
  </si>
  <si>
    <t>Місячний фонд оплати грн..коп.</t>
  </si>
  <si>
    <t>Річний фонд  оплати грн..коп.</t>
  </si>
  <si>
    <t>штатних</t>
  </si>
  <si>
    <t>грн..коп.</t>
  </si>
  <si>
    <t>гірський</t>
  </si>
  <si>
    <t>фонд</t>
  </si>
  <si>
    <t>одиниць,</t>
  </si>
  <si>
    <t>оплати грн..коп.</t>
  </si>
  <si>
    <t>чол..</t>
  </si>
  <si>
    <t>Головний інженер</t>
  </si>
  <si>
    <t>Головний бухгалтер</t>
  </si>
  <si>
    <t>Гол економіст</t>
  </si>
  <si>
    <t>Юрист</t>
  </si>
  <si>
    <t>Інспектор по охороні праці</t>
  </si>
  <si>
    <t>Інспектор відділу кадрів</t>
  </si>
  <si>
    <t>Бухгалтер</t>
  </si>
  <si>
    <t>Інспектор</t>
  </si>
  <si>
    <t>Іненерно-технічни працівників, спеціалістівслубовців</t>
  </si>
  <si>
    <t>загально-виробничого персоналу</t>
  </si>
  <si>
    <t xml:space="preserve">
Посадовий
оклад, грн..коп.
</t>
  </si>
  <si>
    <t>Прибиральниця</t>
  </si>
  <si>
    <t>Інспекція</t>
  </si>
  <si>
    <t>Старший інспектор</t>
  </si>
  <si>
    <t>Токар</t>
  </si>
  <si>
    <t>Оператор спецводоочистки</t>
  </si>
  <si>
    <t>Оператор головн.пульту керування насос.обладнан.</t>
  </si>
  <si>
    <t>Старш.оператор головного пульту керув.насос.обладн.</t>
  </si>
  <si>
    <t xml:space="preserve"> робітників та обслуговуючого персоналу водопровід</t>
  </si>
  <si>
    <t xml:space="preserve"> робітників аварійної бригади водопровідно-каналізаційних мереж</t>
  </si>
  <si>
    <t xml:space="preserve"> робітників та обслуговуючого персоналу очисних споруд</t>
  </si>
  <si>
    <t xml:space="preserve">                                                                                                       </t>
  </si>
  <si>
    <t xml:space="preserve">                                                                 </t>
  </si>
  <si>
    <t xml:space="preserve">Директор </t>
  </si>
  <si>
    <t>Заст.директора по дохідній частині</t>
  </si>
  <si>
    <t>Резерв 20%</t>
  </si>
  <si>
    <t xml:space="preserve">Разом </t>
  </si>
  <si>
    <t>надбавки</t>
  </si>
  <si>
    <t>Прожитковий мінімум із 01.01.2022 р. - 2481грн. (165,583 год)</t>
  </si>
  <si>
    <t>Вводиться із «___» ____________ 2022 року</t>
  </si>
  <si>
    <t>Код КП</t>
  </si>
  <si>
    <t>Код ЗКППТР</t>
  </si>
  <si>
    <t>1229.7</t>
  </si>
  <si>
    <t>Електрогазозварник</t>
  </si>
  <si>
    <t>Електрик</t>
  </si>
  <si>
    <t>Майстер  водопроводу</t>
  </si>
  <si>
    <t>Майстер  очисних споруд</t>
  </si>
  <si>
    <t>Тоже з К 1,18</t>
  </si>
  <si>
    <t>Слюсар ремонт. каналіз.мережі</t>
  </si>
  <si>
    <t>Слюсарремонт. каналіз.мережі</t>
  </si>
  <si>
    <t>Слюсар авар.віднов.робіт</t>
  </si>
  <si>
    <t>Слюсар ремонт.очис.спор</t>
  </si>
  <si>
    <t>Додаток 1</t>
  </si>
  <si>
    <t>Додаток 2</t>
  </si>
  <si>
    <t>Додаток 3</t>
  </si>
  <si>
    <t>Секретар ради</t>
  </si>
  <si>
    <t>Дмитро Брехлічук</t>
  </si>
  <si>
    <t>Додаток 4</t>
  </si>
  <si>
    <t>Додаток 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</si>
</sst>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7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/>
    </xf>
    <xf numFmtId="2" fontId="0" fillId="0" borderId="10" xfId="0" applyNumberFormat="1" applyBorder="1" applyAlignment="1">
      <alignment horizontal="left"/>
    </xf>
    <xf numFmtId="2" fontId="5" fillId="0" borderId="1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6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186" fontId="0" fillId="0" borderId="0" xfId="42" applyFont="1" applyAlignment="1">
      <alignment/>
    </xf>
    <xf numFmtId="186" fontId="5" fillId="0" borderId="0" xfId="42" applyFont="1" applyAlignment="1">
      <alignment/>
    </xf>
    <xf numFmtId="186" fontId="12" fillId="0" borderId="0" xfId="42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2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 indent="4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vertical="top" wrapText="1"/>
    </xf>
    <xf numFmtId="9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92" fontId="20" fillId="0" borderId="10" xfId="0" applyNumberFormat="1" applyFont="1" applyBorder="1" applyAlignment="1">
      <alignment horizontal="left" vertical="center" wrapText="1"/>
    </xf>
    <xf numFmtId="192" fontId="20" fillId="0" borderId="10" xfId="0" applyNumberFormat="1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 vertical="top" wrapText="1"/>
    </xf>
    <xf numFmtId="2" fontId="19" fillId="0" borderId="17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9" fillId="0" borderId="12" xfId="0" applyFont="1" applyBorder="1" applyAlignment="1">
      <alignment vertical="top" wrapText="1"/>
    </xf>
    <xf numFmtId="2" fontId="19" fillId="0" borderId="12" xfId="0" applyNumberFormat="1" applyFont="1" applyBorder="1" applyAlignment="1">
      <alignment vertical="top" wrapText="1"/>
    </xf>
    <xf numFmtId="2" fontId="18" fillId="0" borderId="20" xfId="0" applyNumberFormat="1" applyFont="1" applyBorder="1" applyAlignment="1">
      <alignment wrapText="1"/>
    </xf>
    <xf numFmtId="2" fontId="17" fillId="0" borderId="21" xfId="0" applyNumberFormat="1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9" fillId="0" borderId="19" xfId="0" applyFont="1" applyBorder="1" applyAlignment="1">
      <alignment vertical="top" wrapText="1"/>
    </xf>
    <xf numFmtId="0" fontId="17" fillId="0" borderId="23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192" fontId="17" fillId="0" borderId="23" xfId="0" applyNumberFormat="1" applyFont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2" fontId="18" fillId="0" borderId="11" xfId="0" applyNumberFormat="1" applyFont="1" applyBorder="1" applyAlignment="1">
      <alignment vertical="top" wrapText="1"/>
    </xf>
    <xf numFmtId="2" fontId="18" fillId="0" borderId="17" xfId="0" applyNumberFormat="1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 wrapText="1"/>
    </xf>
    <xf numFmtId="0" fontId="18" fillId="0" borderId="21" xfId="0" applyFont="1" applyBorder="1" applyAlignment="1">
      <alignment vertical="top" wrapText="1"/>
    </xf>
    <xf numFmtId="2" fontId="18" fillId="0" borderId="20" xfId="0" applyNumberFormat="1" applyFont="1" applyBorder="1" applyAlignment="1">
      <alignment vertical="top" wrapText="1"/>
    </xf>
    <xf numFmtId="2" fontId="18" fillId="0" borderId="21" xfId="0" applyNumberFormat="1" applyFont="1" applyBorder="1" applyAlignment="1">
      <alignment vertical="top" wrapText="1"/>
    </xf>
    <xf numFmtId="0" fontId="18" fillId="0" borderId="21" xfId="0" applyFont="1" applyBorder="1" applyAlignment="1">
      <alignment wrapText="1"/>
    </xf>
    <xf numFmtId="2" fontId="18" fillId="0" borderId="21" xfId="0" applyNumberFormat="1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9" fillId="0" borderId="22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left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center"/>
    </xf>
    <xf numFmtId="2" fontId="6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2" fontId="18" fillId="0" borderId="12" xfId="0" applyNumberFormat="1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9" fillId="0" borderId="12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16" fillId="0" borderId="24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1" fillId="0" borderId="12" xfId="0" applyNumberFormat="1" applyFont="1" applyBorder="1" applyAlignment="1">
      <alignment horizontal="left" wrapText="1"/>
    </xf>
    <xf numFmtId="2" fontId="1" fillId="0" borderId="15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86" fontId="5" fillId="0" borderId="0" xfId="42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2" fontId="5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180975</xdr:colOff>
      <xdr:row>13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05450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20">
      <selection activeCell="M41" sqref="M41"/>
    </sheetView>
  </sheetViews>
  <sheetFormatPr defaultColWidth="9.140625" defaultRowHeight="12.75"/>
  <cols>
    <col min="1" max="2" width="6.140625" style="0" customWidth="1"/>
    <col min="3" max="3" width="27.7109375" style="0" customWidth="1"/>
    <col min="4" max="4" width="1.1484375" style="0" hidden="1" customWidth="1"/>
    <col min="5" max="5" width="6.28125" style="0" customWidth="1"/>
    <col min="6" max="6" width="9.140625" style="0" hidden="1" customWidth="1"/>
    <col min="7" max="7" width="4.421875" style="0" customWidth="1"/>
    <col min="8" max="8" width="6.57421875" style="0" customWidth="1"/>
    <col min="9" max="9" width="7.140625" style="0" customWidth="1"/>
    <col min="10" max="11" width="7.7109375" style="0" customWidth="1"/>
    <col min="12" max="12" width="2.421875" style="0" hidden="1" customWidth="1"/>
    <col min="13" max="13" width="7.57421875" style="0" customWidth="1"/>
    <col min="14" max="14" width="9.140625" style="0" hidden="1" customWidth="1"/>
    <col min="15" max="15" width="8.140625" style="0" customWidth="1"/>
    <col min="16" max="16" width="9.140625" style="0" hidden="1" customWidth="1"/>
    <col min="17" max="17" width="8.57421875" style="0" customWidth="1"/>
    <col min="18" max="18" width="8.421875" style="0" customWidth="1"/>
    <col min="19" max="19" width="8.28125" style="0" customWidth="1"/>
    <col min="20" max="20" width="9.140625" style="0" hidden="1" customWidth="1"/>
    <col min="21" max="21" width="11.8515625" style="0" customWidth="1"/>
  </cols>
  <sheetData>
    <row r="1" spans="15:21" ht="15.75" customHeight="1">
      <c r="O1" s="49"/>
      <c r="P1" s="49"/>
      <c r="Q1" s="49"/>
      <c r="R1" s="49"/>
      <c r="S1" s="47"/>
      <c r="T1" s="47"/>
      <c r="U1" s="47" t="s">
        <v>94</v>
      </c>
    </row>
    <row r="2" spans="15:21" ht="15.75" customHeight="1">
      <c r="O2" s="48"/>
      <c r="P2" s="48"/>
      <c r="Q2" s="48"/>
      <c r="R2" s="48"/>
      <c r="S2" s="47"/>
      <c r="T2" s="47"/>
      <c r="U2" s="47"/>
    </row>
    <row r="3" spans="15:21" ht="15.75" customHeight="1">
      <c r="O3" s="48"/>
      <c r="P3" s="48"/>
      <c r="Q3" s="48"/>
      <c r="R3" s="48"/>
      <c r="S3" s="47"/>
      <c r="T3" s="47"/>
      <c r="U3" s="47"/>
    </row>
    <row r="4" spans="15:21" ht="15.75" customHeight="1">
      <c r="O4" s="48"/>
      <c r="P4" s="48"/>
      <c r="Q4" s="48"/>
      <c r="R4" s="48"/>
      <c r="S4" s="48"/>
      <c r="T4" s="47"/>
      <c r="U4" s="47"/>
    </row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>
      <c r="U12" s="37"/>
    </row>
    <row r="13" spans="3:21" ht="18.75">
      <c r="C13" s="1"/>
      <c r="D13" s="155"/>
      <c r="E13" s="155"/>
      <c r="F13" s="155"/>
      <c r="G13" s="155"/>
      <c r="H13" s="166" t="s">
        <v>0</v>
      </c>
      <c r="I13" s="167"/>
      <c r="J13" s="167"/>
      <c r="K13" s="167"/>
      <c r="L13" s="167"/>
      <c r="M13" s="167"/>
      <c r="N13" s="167"/>
      <c r="O13" s="164"/>
      <c r="P13" s="164"/>
      <c r="Q13" s="164"/>
      <c r="R13" s="164"/>
      <c r="S13" s="164"/>
      <c r="T13" s="164"/>
      <c r="U13" s="164"/>
    </row>
    <row r="14" spans="3:21" ht="39.75" customHeight="1">
      <c r="C14" s="1"/>
      <c r="D14" s="156" t="s">
        <v>70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65"/>
      <c r="R14" s="165"/>
      <c r="S14" s="165"/>
      <c r="T14" s="165"/>
      <c r="U14" s="165"/>
    </row>
    <row r="15" spans="3:21" ht="15.75" customHeight="1">
      <c r="C15" s="36"/>
      <c r="D15" s="35"/>
      <c r="E15" s="35"/>
      <c r="F15" s="36"/>
      <c r="G15" s="36"/>
      <c r="H15" s="1"/>
      <c r="I15" s="1"/>
      <c r="J15" s="162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ht="76.5" customHeight="1">
      <c r="A16" s="60" t="s">
        <v>82</v>
      </c>
      <c r="B16" s="150" t="s">
        <v>83</v>
      </c>
      <c r="C16" s="97" t="s">
        <v>1</v>
      </c>
      <c r="D16" s="98" t="s">
        <v>2</v>
      </c>
      <c r="E16" s="99" t="s">
        <v>2</v>
      </c>
      <c r="F16" s="98" t="s">
        <v>3</v>
      </c>
      <c r="G16" s="99" t="s">
        <v>3</v>
      </c>
      <c r="H16" s="100" t="s">
        <v>4</v>
      </c>
      <c r="I16" s="97" t="s">
        <v>17</v>
      </c>
      <c r="J16" s="100" t="s">
        <v>5</v>
      </c>
      <c r="K16" s="100" t="s">
        <v>6</v>
      </c>
      <c r="L16" s="98" t="s">
        <v>7</v>
      </c>
      <c r="M16" s="101" t="s">
        <v>32</v>
      </c>
      <c r="N16" s="99"/>
      <c r="O16" s="97" t="s">
        <v>8</v>
      </c>
      <c r="P16" s="97"/>
      <c r="Q16" s="97" t="s">
        <v>30</v>
      </c>
      <c r="R16" s="97" t="s">
        <v>8</v>
      </c>
      <c r="S16" s="98" t="s">
        <v>9</v>
      </c>
      <c r="T16" s="99"/>
      <c r="U16" s="97" t="s">
        <v>10</v>
      </c>
    </row>
    <row r="17" spans="1:21" s="50" customFormat="1" ht="15" customHeight="1">
      <c r="A17" s="62"/>
      <c r="B17" s="102"/>
      <c r="C17" s="103">
        <v>1</v>
      </c>
      <c r="D17" s="104"/>
      <c r="E17" s="103">
        <v>2</v>
      </c>
      <c r="F17" s="104"/>
      <c r="G17" s="105">
        <v>3</v>
      </c>
      <c r="H17" s="105">
        <v>4</v>
      </c>
      <c r="I17" s="105">
        <v>5</v>
      </c>
      <c r="J17" s="106">
        <v>6</v>
      </c>
      <c r="K17" s="103">
        <v>7</v>
      </c>
      <c r="L17" s="104"/>
      <c r="M17" s="105">
        <v>8</v>
      </c>
      <c r="N17" s="103">
        <v>9</v>
      </c>
      <c r="O17" s="104">
        <v>9</v>
      </c>
      <c r="P17" s="103">
        <v>10</v>
      </c>
      <c r="Q17" s="107">
        <v>10</v>
      </c>
      <c r="R17" s="107">
        <v>11</v>
      </c>
      <c r="S17" s="104">
        <v>12</v>
      </c>
      <c r="T17" s="103">
        <v>11</v>
      </c>
      <c r="U17" s="104">
        <v>13</v>
      </c>
    </row>
    <row r="18" spans="1:21" ht="15" customHeight="1">
      <c r="A18" s="60">
        <v>8161</v>
      </c>
      <c r="B18" s="92">
        <v>16035</v>
      </c>
      <c r="C18" s="111" t="s">
        <v>67</v>
      </c>
      <c r="D18" s="112"/>
      <c r="E18" s="108">
        <v>1</v>
      </c>
      <c r="F18" s="109"/>
      <c r="G18" s="110">
        <v>2</v>
      </c>
      <c r="H18" s="110">
        <v>16.18</v>
      </c>
      <c r="I18" s="110">
        <f>H18*167</f>
        <v>2702.06</v>
      </c>
      <c r="J18" s="113">
        <f>I18*0.04</f>
        <v>108.0824</v>
      </c>
      <c r="K18" s="114">
        <f>I18*0.2/4</f>
        <v>135.103</v>
      </c>
      <c r="L18" s="115"/>
      <c r="M18" s="116">
        <f aca="true" t="shared" si="0" ref="M18:M24">(I18)*0.25</f>
        <v>675.515</v>
      </c>
      <c r="N18" s="114">
        <f>I18+J18+K18+M18</f>
        <v>3620.7603999999997</v>
      </c>
      <c r="O18" s="115">
        <f aca="true" t="shared" si="1" ref="O18:O24">I18+J18+K18+M18</f>
        <v>3620.7603999999997</v>
      </c>
      <c r="P18" s="114">
        <v>21798</v>
      </c>
      <c r="Q18" s="116">
        <v>3200</v>
      </c>
      <c r="R18" s="116">
        <f aca="true" t="shared" si="2" ref="R18:R24">O18+Q18</f>
        <v>6820.760399999999</v>
      </c>
      <c r="S18" s="115">
        <f>R18*E18</f>
        <v>6820.760399999999</v>
      </c>
      <c r="T18" s="114">
        <v>261576</v>
      </c>
      <c r="U18" s="115">
        <f aca="true" t="shared" si="3" ref="U18:U24">S18*12</f>
        <v>81849.12479999999</v>
      </c>
    </row>
    <row r="19" spans="1:21" ht="31.5" customHeight="1">
      <c r="A19" s="60"/>
      <c r="B19" s="92"/>
      <c r="C19" s="111" t="s">
        <v>69</v>
      </c>
      <c r="D19" s="112"/>
      <c r="E19" s="95">
        <v>1</v>
      </c>
      <c r="F19" s="96"/>
      <c r="G19" s="77">
        <v>4</v>
      </c>
      <c r="H19" s="77">
        <v>20.22</v>
      </c>
      <c r="I19" s="77">
        <f aca="true" t="shared" si="4" ref="I19:I24">H19*167</f>
        <v>3376.74</v>
      </c>
      <c r="J19" s="117">
        <f>I19*0.04</f>
        <v>135.06959999999998</v>
      </c>
      <c r="K19" s="118">
        <f>I19*0.2/4</f>
        <v>168.837</v>
      </c>
      <c r="L19" s="119"/>
      <c r="M19" s="120">
        <f t="shared" si="0"/>
        <v>844.185</v>
      </c>
      <c r="N19" s="118"/>
      <c r="O19" s="119">
        <f t="shared" si="1"/>
        <v>4524.8315999999995</v>
      </c>
      <c r="P19" s="118"/>
      <c r="Q19" s="120">
        <v>3200</v>
      </c>
      <c r="R19" s="120">
        <f t="shared" si="2"/>
        <v>7724.8315999999995</v>
      </c>
      <c r="S19" s="119">
        <f aca="true" t="shared" si="5" ref="S19:S24">R19*E19</f>
        <v>7724.8315999999995</v>
      </c>
      <c r="T19" s="118"/>
      <c r="U19" s="119">
        <f t="shared" si="3"/>
        <v>92697.9792</v>
      </c>
    </row>
    <row r="20" spans="1:21" ht="30" customHeight="1">
      <c r="A20" s="60"/>
      <c r="B20" s="92"/>
      <c r="C20" s="111" t="s">
        <v>68</v>
      </c>
      <c r="D20" s="112"/>
      <c r="E20" s="95">
        <v>4</v>
      </c>
      <c r="F20" s="96"/>
      <c r="G20" s="77">
        <v>3</v>
      </c>
      <c r="H20" s="77">
        <v>17.98</v>
      </c>
      <c r="I20" s="77">
        <f t="shared" si="4"/>
        <v>3002.66</v>
      </c>
      <c r="J20" s="117">
        <f>I20*0.04</f>
        <v>120.1064</v>
      </c>
      <c r="K20" s="118">
        <f>I20*0.2/4</f>
        <v>150.133</v>
      </c>
      <c r="L20" s="119"/>
      <c r="M20" s="120">
        <f t="shared" si="0"/>
        <v>750.665</v>
      </c>
      <c r="N20" s="118">
        <f>I20+J20+K20+M20</f>
        <v>4023.5643999999998</v>
      </c>
      <c r="O20" s="119">
        <f t="shared" si="1"/>
        <v>4023.5643999999998</v>
      </c>
      <c r="P20" s="118">
        <v>24221.35</v>
      </c>
      <c r="Q20" s="120">
        <v>3200</v>
      </c>
      <c r="R20" s="120">
        <f t="shared" si="2"/>
        <v>7223.564399999999</v>
      </c>
      <c r="S20" s="115">
        <f t="shared" si="5"/>
        <v>28894.257599999997</v>
      </c>
      <c r="T20" s="118">
        <v>290656.2</v>
      </c>
      <c r="U20" s="119">
        <f t="shared" si="3"/>
        <v>346731.09119999997</v>
      </c>
    </row>
    <row r="21" spans="1:21" ht="16.5" customHeight="1">
      <c r="A21" s="60">
        <v>3113</v>
      </c>
      <c r="B21" s="92">
        <v>25455</v>
      </c>
      <c r="C21" s="111" t="s">
        <v>86</v>
      </c>
      <c r="D21" s="112"/>
      <c r="E21" s="108">
        <v>1</v>
      </c>
      <c r="F21" s="109"/>
      <c r="G21" s="110">
        <v>4</v>
      </c>
      <c r="H21" s="110">
        <v>20.22</v>
      </c>
      <c r="I21" s="110">
        <f t="shared" si="4"/>
        <v>3376.74</v>
      </c>
      <c r="J21" s="113"/>
      <c r="K21" s="114"/>
      <c r="L21" s="115"/>
      <c r="M21" s="116">
        <f t="shared" si="0"/>
        <v>844.185</v>
      </c>
      <c r="N21" s="114">
        <f>I21+J21+K21+M21</f>
        <v>4220.924999999999</v>
      </c>
      <c r="O21" s="115">
        <f t="shared" si="1"/>
        <v>4220.924999999999</v>
      </c>
      <c r="P21" s="114">
        <f>N21*E21</f>
        <v>4220.924999999999</v>
      </c>
      <c r="Q21" s="116">
        <v>3200</v>
      </c>
      <c r="R21" s="116">
        <f t="shared" si="2"/>
        <v>7420.924999999999</v>
      </c>
      <c r="S21" s="115">
        <f t="shared" si="5"/>
        <v>7420.924999999999</v>
      </c>
      <c r="T21" s="108">
        <v>59994.72</v>
      </c>
      <c r="U21" s="115">
        <f t="shared" si="3"/>
        <v>89051.09999999999</v>
      </c>
    </row>
    <row r="22" spans="1:21" ht="13.5" customHeight="1">
      <c r="A22" s="60">
        <v>8322</v>
      </c>
      <c r="B22" s="92"/>
      <c r="C22" s="111" t="s">
        <v>33</v>
      </c>
      <c r="D22" s="112"/>
      <c r="E22" s="108">
        <v>0.5</v>
      </c>
      <c r="F22" s="109"/>
      <c r="G22" s="110">
        <v>3</v>
      </c>
      <c r="H22" s="110">
        <v>17.98</v>
      </c>
      <c r="I22" s="110">
        <f t="shared" si="4"/>
        <v>3002.66</v>
      </c>
      <c r="J22" s="113"/>
      <c r="K22" s="114"/>
      <c r="L22" s="115"/>
      <c r="M22" s="116">
        <f t="shared" si="0"/>
        <v>750.665</v>
      </c>
      <c r="N22" s="114">
        <f>I22+J22+K22+M22</f>
        <v>3753.325</v>
      </c>
      <c r="O22" s="115">
        <f t="shared" si="1"/>
        <v>3753.325</v>
      </c>
      <c r="P22" s="114">
        <f>N22*E22</f>
        <v>1876.6625</v>
      </c>
      <c r="Q22" s="116">
        <v>3200</v>
      </c>
      <c r="R22" s="116">
        <f t="shared" si="2"/>
        <v>6953.325</v>
      </c>
      <c r="S22" s="115">
        <f t="shared" si="5"/>
        <v>3476.6625</v>
      </c>
      <c r="T22" s="108">
        <v>53331.48</v>
      </c>
      <c r="U22" s="115">
        <f t="shared" si="3"/>
        <v>41719.95</v>
      </c>
    </row>
    <row r="23" spans="1:21" ht="15" customHeight="1">
      <c r="A23" s="60">
        <v>8331</v>
      </c>
      <c r="B23" s="92">
        <v>19203</v>
      </c>
      <c r="C23" s="111" t="s">
        <v>34</v>
      </c>
      <c r="D23" s="112"/>
      <c r="E23" s="108">
        <v>1</v>
      </c>
      <c r="F23" s="109"/>
      <c r="G23" s="110">
        <v>3</v>
      </c>
      <c r="H23" s="110">
        <v>17.98</v>
      </c>
      <c r="I23" s="110">
        <f t="shared" si="4"/>
        <v>3002.66</v>
      </c>
      <c r="J23" s="113"/>
      <c r="K23" s="114"/>
      <c r="L23" s="115"/>
      <c r="M23" s="116">
        <f t="shared" si="0"/>
        <v>750.665</v>
      </c>
      <c r="N23" s="114">
        <f>I23+J23+K23+M23</f>
        <v>3753.325</v>
      </c>
      <c r="O23" s="115">
        <f t="shared" si="1"/>
        <v>3753.325</v>
      </c>
      <c r="P23" s="114">
        <f>N23*E23</f>
        <v>3753.325</v>
      </c>
      <c r="Q23" s="116">
        <v>3200</v>
      </c>
      <c r="R23" s="116">
        <f t="shared" si="2"/>
        <v>6953.325</v>
      </c>
      <c r="S23" s="115">
        <f t="shared" si="5"/>
        <v>6953.325</v>
      </c>
      <c r="T23" s="108">
        <v>53331.48</v>
      </c>
      <c r="U23" s="115">
        <f t="shared" si="3"/>
        <v>83439.9</v>
      </c>
    </row>
    <row r="24" spans="1:21" ht="15" customHeight="1">
      <c r="A24" s="60">
        <v>8211</v>
      </c>
      <c r="B24" s="92">
        <v>19149</v>
      </c>
      <c r="C24" s="111" t="s">
        <v>66</v>
      </c>
      <c r="D24" s="112"/>
      <c r="E24" s="108">
        <v>1</v>
      </c>
      <c r="F24" s="109"/>
      <c r="G24" s="110">
        <v>5</v>
      </c>
      <c r="H24" s="110">
        <v>23.07</v>
      </c>
      <c r="I24" s="110">
        <f t="shared" si="4"/>
        <v>3852.69</v>
      </c>
      <c r="J24" s="113"/>
      <c r="K24" s="114"/>
      <c r="L24" s="115"/>
      <c r="M24" s="116">
        <f t="shared" si="0"/>
        <v>963.1725</v>
      </c>
      <c r="N24" s="114">
        <f>I24+J24+K24+M24</f>
        <v>4815.8625</v>
      </c>
      <c r="O24" s="115">
        <f t="shared" si="1"/>
        <v>4815.8625</v>
      </c>
      <c r="P24" s="114">
        <f>N24*E24</f>
        <v>4815.8625</v>
      </c>
      <c r="Q24" s="116">
        <v>3200</v>
      </c>
      <c r="R24" s="116">
        <f t="shared" si="2"/>
        <v>8015.8625</v>
      </c>
      <c r="S24" s="115">
        <f t="shared" si="5"/>
        <v>8015.8625</v>
      </c>
      <c r="T24" s="108"/>
      <c r="U24" s="115">
        <f t="shared" si="3"/>
        <v>96190.35</v>
      </c>
    </row>
    <row r="25" spans="1:21" ht="15" customHeight="1">
      <c r="A25" s="60"/>
      <c r="B25" s="92"/>
      <c r="C25" s="121" t="s">
        <v>11</v>
      </c>
      <c r="D25" s="122"/>
      <c r="E25" s="123">
        <f>SUM(E18:E24)</f>
        <v>9.5</v>
      </c>
      <c r="F25" s="110"/>
      <c r="G25" s="123"/>
      <c r="H25" s="123"/>
      <c r="I25" s="123"/>
      <c r="J25" s="123"/>
      <c r="K25" s="123"/>
      <c r="L25" s="110"/>
      <c r="M25" s="123"/>
      <c r="N25" s="110"/>
      <c r="O25" s="124"/>
      <c r="P25" s="125" t="e">
        <f>P18+P20+#REF!+P21+#REF!+#REF!+#REF!+P22+P23</f>
        <v>#REF!</v>
      </c>
      <c r="Q25" s="158"/>
      <c r="R25" s="158"/>
      <c r="S25" s="126">
        <f>SUM(S18:S24)</f>
        <v>69306.62459999998</v>
      </c>
      <c r="T25" s="127">
        <f>SUM(T18:T24)</f>
        <v>718889.8799999999</v>
      </c>
      <c r="U25" s="126">
        <f>SUM(U18:U24)</f>
        <v>831679.4951999999</v>
      </c>
    </row>
    <row r="26" spans="1:21" ht="2.25" customHeight="1">
      <c r="A26" s="60"/>
      <c r="B26" s="92"/>
      <c r="C26" s="128"/>
      <c r="D26" s="129"/>
      <c r="E26" s="130"/>
      <c r="F26" s="110"/>
      <c r="G26" s="130"/>
      <c r="H26" s="130"/>
      <c r="I26" s="130"/>
      <c r="J26" s="130"/>
      <c r="K26" s="130"/>
      <c r="L26" s="110"/>
      <c r="M26" s="130"/>
      <c r="N26" s="116">
        <f>SUM(N18:N25)</f>
        <v>24187.7623</v>
      </c>
      <c r="O26" s="130"/>
      <c r="P26" s="128"/>
      <c r="Q26" s="159"/>
      <c r="R26" s="159"/>
      <c r="S26" s="131"/>
      <c r="T26" s="132"/>
      <c r="U26" s="133"/>
    </row>
    <row r="27" spans="1:21" ht="15" customHeight="1">
      <c r="A27" s="60"/>
      <c r="B27" s="92"/>
      <c r="C27" s="111" t="s">
        <v>12</v>
      </c>
      <c r="D27" s="112"/>
      <c r="E27" s="111"/>
      <c r="F27" s="112"/>
      <c r="G27" s="110"/>
      <c r="H27" s="110"/>
      <c r="I27" s="110"/>
      <c r="J27" s="110"/>
      <c r="K27" s="111"/>
      <c r="L27" s="112"/>
      <c r="M27" s="110"/>
      <c r="N27" s="111"/>
      <c r="O27" s="112"/>
      <c r="P27" s="111"/>
      <c r="Q27" s="134"/>
      <c r="R27" s="134"/>
      <c r="S27" s="135"/>
      <c r="T27" s="136">
        <f>T25/10</f>
        <v>71888.98799999998</v>
      </c>
      <c r="U27" s="137">
        <f>U25*0.1</f>
        <v>83167.94952</v>
      </c>
    </row>
    <row r="28" spans="1:21" ht="15" customHeight="1">
      <c r="A28" s="60"/>
      <c r="B28" s="92"/>
      <c r="C28" s="138" t="s">
        <v>77</v>
      </c>
      <c r="D28" s="139"/>
      <c r="E28" s="138"/>
      <c r="F28" s="139"/>
      <c r="G28" s="140"/>
      <c r="H28" s="140"/>
      <c r="I28" s="140"/>
      <c r="J28" s="140"/>
      <c r="K28" s="138"/>
      <c r="L28" s="139"/>
      <c r="M28" s="140"/>
      <c r="N28" s="138"/>
      <c r="O28" s="139"/>
      <c r="P28" s="138"/>
      <c r="Q28" s="123"/>
      <c r="R28" s="123"/>
      <c r="S28" s="141"/>
      <c r="T28" s="142"/>
      <c r="U28" s="143">
        <f>U25*0.2</f>
        <v>166335.89904</v>
      </c>
    </row>
    <row r="29" spans="1:21" ht="15" customHeight="1">
      <c r="A29" s="60"/>
      <c r="B29" s="92"/>
      <c r="C29" s="121" t="s">
        <v>13</v>
      </c>
      <c r="D29" s="144"/>
      <c r="E29" s="138"/>
      <c r="F29" s="139"/>
      <c r="G29" s="123"/>
      <c r="H29" s="123"/>
      <c r="I29" s="123"/>
      <c r="J29" s="123"/>
      <c r="K29" s="138"/>
      <c r="L29" s="139"/>
      <c r="M29" s="123"/>
      <c r="N29" s="138"/>
      <c r="O29" s="139"/>
      <c r="P29" s="138"/>
      <c r="Q29" s="160"/>
      <c r="R29" s="160"/>
      <c r="S29" s="139"/>
      <c r="T29" s="125">
        <f>T27+T25</f>
        <v>790778.8679999999</v>
      </c>
      <c r="U29" s="145">
        <f>SUM(U25:U28)</f>
        <v>1081183.3437599998</v>
      </c>
    </row>
    <row r="30" spans="1:21" ht="15" customHeight="1">
      <c r="A30" s="60"/>
      <c r="B30" s="92"/>
      <c r="C30" s="128"/>
      <c r="D30" s="146"/>
      <c r="E30" s="147"/>
      <c r="F30" s="148"/>
      <c r="G30" s="130"/>
      <c r="H30" s="130"/>
      <c r="I30" s="130"/>
      <c r="J30" s="130"/>
      <c r="K30" s="147"/>
      <c r="L30" s="148"/>
      <c r="M30" s="130"/>
      <c r="N30" s="147"/>
      <c r="O30" s="148"/>
      <c r="P30" s="147"/>
      <c r="Q30" s="161"/>
      <c r="R30" s="161"/>
      <c r="S30" s="148"/>
      <c r="T30" s="128"/>
      <c r="U30" s="146"/>
    </row>
    <row r="31" ht="2.25" customHeight="1"/>
    <row r="32" ht="15" customHeight="1"/>
    <row r="33" spans="3:13" ht="15" customHeight="1">
      <c r="C33" t="s">
        <v>97</v>
      </c>
      <c r="M33" t="s">
        <v>98</v>
      </c>
    </row>
    <row r="34" ht="1.5" customHeight="1"/>
    <row r="35" ht="1.5" customHeight="1" hidden="1"/>
    <row r="36" ht="7.5" customHeight="1"/>
  </sheetData>
  <sheetProtection/>
  <mergeCells count="11">
    <mergeCell ref="H13:N13"/>
    <mergeCell ref="D13:E13"/>
    <mergeCell ref="D14:P14"/>
    <mergeCell ref="Q25:Q26"/>
    <mergeCell ref="R25:R26"/>
    <mergeCell ref="Q29:Q30"/>
    <mergeCell ref="R29:R30"/>
    <mergeCell ref="J15:U15"/>
    <mergeCell ref="F13:G13"/>
    <mergeCell ref="O13:U13"/>
    <mergeCell ref="Q14:U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40">
      <selection activeCell="H58" sqref="H58"/>
    </sheetView>
  </sheetViews>
  <sheetFormatPr defaultColWidth="9.140625" defaultRowHeight="12.75"/>
  <cols>
    <col min="3" max="3" width="0.13671875" style="0" customWidth="1"/>
    <col min="4" max="4" width="27.00390625" style="0" customWidth="1"/>
    <col min="5" max="5" width="13.00390625" style="0" customWidth="1"/>
    <col min="6" max="6" width="14.8515625" style="0" customWidth="1"/>
    <col min="7" max="7" width="15.421875" style="0" customWidth="1"/>
    <col min="8" max="8" width="19.8515625" style="0" customWidth="1"/>
    <col min="9" max="9" width="0.13671875" style="0" hidden="1" customWidth="1"/>
    <col min="10" max="10" width="12.140625" style="0" customWidth="1"/>
    <col min="11" max="11" width="11.8515625" style="0" customWidth="1"/>
    <col min="16" max="16" width="11.7109375" style="0" customWidth="1"/>
    <col min="17" max="17" width="20.8515625" style="0" customWidth="1"/>
  </cols>
  <sheetData>
    <row r="1" spans="4:11" ht="12.75">
      <c r="D1" s="69"/>
      <c r="E1" s="69"/>
      <c r="F1" s="69"/>
      <c r="G1" s="69"/>
      <c r="H1" s="177" t="s">
        <v>95</v>
      </c>
      <c r="I1" s="177"/>
      <c r="J1" s="177"/>
      <c r="K1" s="177"/>
    </row>
    <row r="2" spans="4:11" ht="12.75">
      <c r="D2" s="69"/>
      <c r="E2" s="69"/>
      <c r="F2" s="69"/>
      <c r="G2" s="69"/>
      <c r="H2" s="70"/>
      <c r="I2" s="70"/>
      <c r="J2" s="70"/>
      <c r="K2" s="70"/>
    </row>
    <row r="3" spans="4:11" ht="12.75">
      <c r="D3" s="69"/>
      <c r="E3" s="69"/>
      <c r="F3" s="69"/>
      <c r="G3" s="69"/>
      <c r="H3" s="178"/>
      <c r="I3" s="178"/>
      <c r="J3" s="178"/>
      <c r="K3" s="178"/>
    </row>
    <row r="4" spans="4:11" ht="12.75">
      <c r="D4" s="69"/>
      <c r="E4" s="69"/>
      <c r="F4" s="69"/>
      <c r="G4" s="69"/>
      <c r="H4" s="178"/>
      <c r="I4" s="178"/>
      <c r="J4" s="178"/>
      <c r="K4" s="178"/>
    </row>
    <row r="5" spans="4:11" ht="12.75">
      <c r="D5" s="69"/>
      <c r="E5" s="69"/>
      <c r="F5" s="69"/>
      <c r="G5" s="71" t="s">
        <v>0</v>
      </c>
      <c r="H5" s="69"/>
      <c r="I5" s="69"/>
      <c r="J5" s="69"/>
      <c r="K5" s="69"/>
    </row>
    <row r="6" spans="4:11" ht="12.75">
      <c r="D6" s="69"/>
      <c r="E6" s="69"/>
      <c r="F6" s="69"/>
      <c r="G6" s="71" t="s">
        <v>35</v>
      </c>
      <c r="H6" s="69"/>
      <c r="I6" s="69"/>
      <c r="J6" s="69"/>
      <c r="K6" s="69"/>
    </row>
    <row r="7" spans="4:11" ht="12.75">
      <c r="D7" s="69"/>
      <c r="E7" s="69"/>
      <c r="F7" s="69"/>
      <c r="G7" s="71" t="s">
        <v>36</v>
      </c>
      <c r="H7" s="69"/>
      <c r="I7" s="69"/>
      <c r="J7" s="69"/>
      <c r="K7" s="69"/>
    </row>
    <row r="8" spans="4:11" ht="12.75">
      <c r="D8" s="69"/>
      <c r="E8" s="69"/>
      <c r="F8" s="69"/>
      <c r="G8" s="71"/>
      <c r="H8" s="69"/>
      <c r="I8" s="69"/>
      <c r="J8" s="69"/>
      <c r="K8" s="69"/>
    </row>
    <row r="9" spans="3:11" ht="12.75">
      <c r="C9" s="37"/>
      <c r="D9" s="72"/>
      <c r="E9" s="73"/>
      <c r="F9" s="72"/>
      <c r="G9" s="74" t="s">
        <v>37</v>
      </c>
      <c r="H9" s="179"/>
      <c r="I9" s="179"/>
      <c r="J9" s="179"/>
      <c r="K9" s="179"/>
    </row>
    <row r="10" spans="3:11" ht="12.75">
      <c r="C10" s="37"/>
      <c r="D10" s="75"/>
      <c r="E10" s="76"/>
      <c r="F10" s="76"/>
      <c r="G10" s="76"/>
      <c r="H10" s="180"/>
      <c r="I10" s="180"/>
      <c r="J10" s="76"/>
      <c r="K10" s="76"/>
    </row>
    <row r="11" spans="1:11" ht="36">
      <c r="A11" s="60" t="s">
        <v>82</v>
      </c>
      <c r="B11" s="149" t="s">
        <v>83</v>
      </c>
      <c r="D11" s="77" t="s">
        <v>38</v>
      </c>
      <c r="E11" s="77" t="s">
        <v>39</v>
      </c>
      <c r="F11" s="77" t="s">
        <v>40</v>
      </c>
      <c r="G11" s="77" t="s">
        <v>41</v>
      </c>
      <c r="H11" s="181" t="s">
        <v>42</v>
      </c>
      <c r="I11" s="182"/>
      <c r="J11" s="77" t="s">
        <v>43</v>
      </c>
      <c r="K11" s="77" t="s">
        <v>44</v>
      </c>
    </row>
    <row r="12" spans="1:11" ht="12.75">
      <c r="A12" s="60"/>
      <c r="B12" s="60"/>
      <c r="D12" s="78"/>
      <c r="E12" s="79" t="s">
        <v>45</v>
      </c>
      <c r="F12" s="80" t="s">
        <v>46</v>
      </c>
      <c r="G12" s="79" t="s">
        <v>47</v>
      </c>
      <c r="H12" s="175"/>
      <c r="I12" s="176"/>
      <c r="J12" s="82" t="s">
        <v>48</v>
      </c>
      <c r="K12" s="83"/>
    </row>
    <row r="13" spans="1:11" ht="24">
      <c r="A13" s="60"/>
      <c r="B13" s="60"/>
      <c r="D13" s="78"/>
      <c r="E13" s="79" t="s">
        <v>49</v>
      </c>
      <c r="F13" s="81"/>
      <c r="G13" s="84">
        <v>0.25</v>
      </c>
      <c r="H13" s="175"/>
      <c r="I13" s="176"/>
      <c r="J13" s="82" t="s">
        <v>50</v>
      </c>
      <c r="K13" s="81"/>
    </row>
    <row r="14" spans="1:11" ht="12.75">
      <c r="A14" s="60"/>
      <c r="B14" s="60"/>
      <c r="D14" s="78"/>
      <c r="E14" s="79" t="s">
        <v>51</v>
      </c>
      <c r="F14" s="81"/>
      <c r="G14" s="85" t="s">
        <v>46</v>
      </c>
      <c r="H14" s="175"/>
      <c r="I14" s="176"/>
      <c r="J14" s="81"/>
      <c r="K14" s="81"/>
    </row>
    <row r="15" spans="1:11" ht="12.75">
      <c r="A15" s="60" t="s">
        <v>84</v>
      </c>
      <c r="B15" s="60"/>
      <c r="D15" s="86" t="s">
        <v>75</v>
      </c>
      <c r="E15" s="77">
        <v>1</v>
      </c>
      <c r="F15" s="87">
        <v>15600</v>
      </c>
      <c r="G15" s="87">
        <f>F15*0.25</f>
        <v>3900</v>
      </c>
      <c r="H15" s="87">
        <f>F15+G15</f>
        <v>19500</v>
      </c>
      <c r="I15" s="173">
        <f aca="true" t="shared" si="0" ref="I15:I22">H15</f>
        <v>19500</v>
      </c>
      <c r="J15" s="173"/>
      <c r="K15" s="87">
        <f>I15*12</f>
        <v>234000</v>
      </c>
    </row>
    <row r="16" spans="1:11" ht="12.75">
      <c r="A16" s="60">
        <v>1223.1</v>
      </c>
      <c r="B16" s="60">
        <v>20735</v>
      </c>
      <c r="D16" s="86" t="s">
        <v>52</v>
      </c>
      <c r="E16" s="77">
        <v>1</v>
      </c>
      <c r="F16" s="87">
        <v>11520</v>
      </c>
      <c r="G16" s="87">
        <f>F16*0.25</f>
        <v>2880</v>
      </c>
      <c r="H16" s="87">
        <f>F16+G16</f>
        <v>14400</v>
      </c>
      <c r="I16" s="173">
        <f>H16</f>
        <v>14400</v>
      </c>
      <c r="J16" s="173"/>
      <c r="K16" s="87">
        <f>I16*12</f>
        <v>172800</v>
      </c>
    </row>
    <row r="17" spans="1:11" ht="12.75">
      <c r="A17" s="60">
        <v>1229.1</v>
      </c>
      <c r="B17" s="60"/>
      <c r="D17" s="86" t="s">
        <v>76</v>
      </c>
      <c r="E17" s="77">
        <v>1</v>
      </c>
      <c r="F17" s="87">
        <v>11520</v>
      </c>
      <c r="G17" s="87">
        <f aca="true" t="shared" si="1" ref="G17:G23">F17*0.25</f>
        <v>2880</v>
      </c>
      <c r="H17" s="87">
        <f aca="true" t="shared" si="2" ref="H17:H23">F17+G17</f>
        <v>14400</v>
      </c>
      <c r="I17" s="173">
        <f t="shared" si="0"/>
        <v>14400</v>
      </c>
      <c r="J17" s="173"/>
      <c r="K17" s="87">
        <f aca="true" t="shared" si="3" ref="K17:K23">I17*12</f>
        <v>172800</v>
      </c>
    </row>
    <row r="18" spans="1:11" ht="12.75">
      <c r="A18" s="60">
        <v>1231</v>
      </c>
      <c r="B18" s="60">
        <v>20656</v>
      </c>
      <c r="D18" s="86" t="s">
        <v>53</v>
      </c>
      <c r="E18" s="77">
        <v>1</v>
      </c>
      <c r="F18" s="87">
        <v>11520</v>
      </c>
      <c r="G18" s="87">
        <f t="shared" si="1"/>
        <v>2880</v>
      </c>
      <c r="H18" s="87">
        <f t="shared" si="2"/>
        <v>14400</v>
      </c>
      <c r="I18" s="173">
        <f t="shared" si="0"/>
        <v>14400</v>
      </c>
      <c r="J18" s="173"/>
      <c r="K18" s="87">
        <f t="shared" si="3"/>
        <v>172800</v>
      </c>
    </row>
    <row r="19" spans="1:11" ht="12.75">
      <c r="A19" s="60">
        <v>1231</v>
      </c>
      <c r="B19" s="60">
        <v>21097</v>
      </c>
      <c r="D19" s="86" t="s">
        <v>54</v>
      </c>
      <c r="E19" s="77">
        <v>1</v>
      </c>
      <c r="F19" s="87">
        <v>11280</v>
      </c>
      <c r="G19" s="87">
        <f t="shared" si="1"/>
        <v>2820</v>
      </c>
      <c r="H19" s="87">
        <f t="shared" si="2"/>
        <v>14100</v>
      </c>
      <c r="I19" s="173">
        <f t="shared" si="0"/>
        <v>14100</v>
      </c>
      <c r="J19" s="173"/>
      <c r="K19" s="87">
        <f t="shared" si="3"/>
        <v>169200</v>
      </c>
    </row>
    <row r="20" spans="1:11" ht="12.75">
      <c r="A20" s="60">
        <v>2421.2</v>
      </c>
      <c r="B20" s="60"/>
      <c r="D20" s="86" t="s">
        <v>55</v>
      </c>
      <c r="E20" s="77">
        <v>1</v>
      </c>
      <c r="F20" s="87">
        <v>9040</v>
      </c>
      <c r="G20" s="87">
        <f t="shared" si="1"/>
        <v>2260</v>
      </c>
      <c r="H20" s="87">
        <f t="shared" si="2"/>
        <v>11300</v>
      </c>
      <c r="I20" s="173">
        <f t="shared" si="0"/>
        <v>11300</v>
      </c>
      <c r="J20" s="173"/>
      <c r="K20" s="87">
        <f t="shared" si="3"/>
        <v>135600</v>
      </c>
    </row>
    <row r="21" spans="1:11" ht="12.75">
      <c r="A21" s="60">
        <v>3152</v>
      </c>
      <c r="B21" s="60"/>
      <c r="D21" s="86" t="s">
        <v>56</v>
      </c>
      <c r="E21" s="77">
        <v>0.5</v>
      </c>
      <c r="F21" s="87">
        <v>4840</v>
      </c>
      <c r="G21" s="87">
        <f t="shared" si="1"/>
        <v>1210</v>
      </c>
      <c r="H21" s="87">
        <f t="shared" si="2"/>
        <v>6050</v>
      </c>
      <c r="I21" s="173">
        <f t="shared" si="0"/>
        <v>6050</v>
      </c>
      <c r="J21" s="173"/>
      <c r="K21" s="87">
        <f t="shared" si="3"/>
        <v>72600</v>
      </c>
    </row>
    <row r="22" spans="1:11" ht="12.75">
      <c r="A22" s="60">
        <v>3423</v>
      </c>
      <c r="B22" s="60">
        <v>22601</v>
      </c>
      <c r="D22" s="86" t="s">
        <v>57</v>
      </c>
      <c r="E22" s="77">
        <v>0.5</v>
      </c>
      <c r="F22" s="87">
        <v>4360</v>
      </c>
      <c r="G22" s="87">
        <f t="shared" si="1"/>
        <v>1090</v>
      </c>
      <c r="H22" s="87">
        <f t="shared" si="2"/>
        <v>5450</v>
      </c>
      <c r="I22" s="173">
        <f t="shared" si="0"/>
        <v>5450</v>
      </c>
      <c r="J22" s="173"/>
      <c r="K22" s="87">
        <f t="shared" si="3"/>
        <v>65400</v>
      </c>
    </row>
    <row r="23" spans="1:11" ht="12.75">
      <c r="A23" s="60">
        <v>3433</v>
      </c>
      <c r="B23" s="60">
        <v>20281</v>
      </c>
      <c r="D23" s="86" t="s">
        <v>58</v>
      </c>
      <c r="E23" s="77">
        <v>3</v>
      </c>
      <c r="F23" s="87">
        <v>8720</v>
      </c>
      <c r="G23" s="87">
        <f t="shared" si="1"/>
        <v>2180</v>
      </c>
      <c r="H23" s="87">
        <f t="shared" si="2"/>
        <v>10900</v>
      </c>
      <c r="I23" s="173">
        <f>H23*3</f>
        <v>32700</v>
      </c>
      <c r="J23" s="173"/>
      <c r="K23" s="87">
        <f t="shared" si="3"/>
        <v>392400</v>
      </c>
    </row>
    <row r="24" spans="1:11" ht="12.75">
      <c r="A24" s="60"/>
      <c r="B24" s="60"/>
      <c r="D24" s="88" t="s">
        <v>13</v>
      </c>
      <c r="E24" s="89">
        <v>10</v>
      </c>
      <c r="F24" s="90"/>
      <c r="G24" s="87"/>
      <c r="H24" s="87"/>
      <c r="I24" s="172">
        <f>SUM(I15:I23)</f>
        <v>132300</v>
      </c>
      <c r="J24" s="172"/>
      <c r="K24" s="90">
        <f>SUM(K15:K23)</f>
        <v>1587600</v>
      </c>
    </row>
    <row r="25" spans="1:11" ht="12.75">
      <c r="A25" s="60"/>
      <c r="B25" s="60"/>
      <c r="D25" s="88" t="s">
        <v>77</v>
      </c>
      <c r="E25" s="89"/>
      <c r="F25" s="90"/>
      <c r="G25" s="87"/>
      <c r="H25" s="87"/>
      <c r="I25" s="90"/>
      <c r="J25" s="90"/>
      <c r="K25" s="87">
        <f>K24*0.2</f>
        <v>317520</v>
      </c>
    </row>
    <row r="26" spans="1:11" ht="12.75">
      <c r="A26" s="60"/>
      <c r="B26" s="60"/>
      <c r="D26" s="88" t="s">
        <v>11</v>
      </c>
      <c r="E26" s="89"/>
      <c r="F26" s="90"/>
      <c r="G26" s="87"/>
      <c r="H26" s="87"/>
      <c r="I26" s="90"/>
      <c r="J26" s="90"/>
      <c r="K26" s="90">
        <f>SUM(K24:K25)</f>
        <v>1905120</v>
      </c>
    </row>
    <row r="27" spans="1:11" ht="12.75">
      <c r="A27" s="60"/>
      <c r="B27" s="60"/>
      <c r="D27" s="88" t="s">
        <v>64</v>
      </c>
      <c r="E27" s="77"/>
      <c r="F27" s="87"/>
      <c r="G27" s="87"/>
      <c r="H27" s="87"/>
      <c r="I27" s="173"/>
      <c r="J27" s="173"/>
      <c r="K27" s="87"/>
    </row>
    <row r="28" spans="1:11" ht="12.75">
      <c r="A28" s="60"/>
      <c r="B28" s="60"/>
      <c r="D28" s="86" t="s">
        <v>65</v>
      </c>
      <c r="E28" s="77">
        <v>1</v>
      </c>
      <c r="F28" s="87">
        <v>8400</v>
      </c>
      <c r="G28" s="87">
        <f>F28*0.25</f>
        <v>2100</v>
      </c>
      <c r="H28" s="87">
        <f>F28+G28</f>
        <v>10500</v>
      </c>
      <c r="I28" s="173">
        <f>H28</f>
        <v>10500</v>
      </c>
      <c r="J28" s="173"/>
      <c r="K28" s="87">
        <f>I28*12</f>
        <v>126000</v>
      </c>
    </row>
    <row r="29" spans="1:11" ht="12.75">
      <c r="A29" s="60">
        <v>3439</v>
      </c>
      <c r="B29" s="60">
        <v>22511</v>
      </c>
      <c r="D29" s="86" t="s">
        <v>59</v>
      </c>
      <c r="E29" s="77">
        <v>4.5</v>
      </c>
      <c r="F29" s="87">
        <v>7480</v>
      </c>
      <c r="G29" s="87">
        <f>F29*0.25</f>
        <v>1870</v>
      </c>
      <c r="H29" s="87">
        <f>F29+G29</f>
        <v>9350</v>
      </c>
      <c r="I29" s="173">
        <f>H29*E29</f>
        <v>42075</v>
      </c>
      <c r="J29" s="173"/>
      <c r="K29" s="87">
        <f>I29*12</f>
        <v>504900</v>
      </c>
    </row>
    <row r="30" spans="1:11" ht="12.75">
      <c r="A30" s="60"/>
      <c r="B30" s="60"/>
      <c r="D30" s="88" t="s">
        <v>13</v>
      </c>
      <c r="E30" s="89">
        <v>5.5</v>
      </c>
      <c r="F30" s="90"/>
      <c r="G30" s="90"/>
      <c r="H30" s="90"/>
      <c r="I30" s="172">
        <f>SUM(I28:I29)</f>
        <v>52575</v>
      </c>
      <c r="J30" s="172"/>
      <c r="K30" s="90">
        <f>SUM(K28:K29)</f>
        <v>630900</v>
      </c>
    </row>
    <row r="31" spans="1:11" ht="12.75">
      <c r="A31" s="60"/>
      <c r="B31" s="60"/>
      <c r="D31" s="88" t="s">
        <v>77</v>
      </c>
      <c r="E31" s="89"/>
      <c r="F31" s="90"/>
      <c r="G31" s="90"/>
      <c r="H31" s="90"/>
      <c r="I31" s="90"/>
      <c r="J31" s="90"/>
      <c r="K31" s="87">
        <f>K30*0.2</f>
        <v>126180</v>
      </c>
    </row>
    <row r="32" spans="1:11" ht="12.75">
      <c r="A32" s="60"/>
      <c r="B32" s="60"/>
      <c r="D32" s="91" t="s">
        <v>11</v>
      </c>
      <c r="E32" s="92"/>
      <c r="F32" s="92"/>
      <c r="G32" s="92"/>
      <c r="H32" s="92"/>
      <c r="I32" s="92"/>
      <c r="J32" s="92"/>
      <c r="K32" s="151">
        <f>SUM(K30:K31)</f>
        <v>757080</v>
      </c>
    </row>
    <row r="35" spans="8:11" ht="15.75">
      <c r="H35" s="174" t="s">
        <v>96</v>
      </c>
      <c r="I35" s="174"/>
      <c r="J35" s="174"/>
      <c r="K35" s="174"/>
    </row>
    <row r="36" spans="8:11" ht="15.75">
      <c r="H36" s="46"/>
      <c r="I36" s="46"/>
      <c r="J36" s="46"/>
      <c r="K36" s="46"/>
    </row>
    <row r="37" spans="8:11" ht="15.75">
      <c r="H37" s="168"/>
      <c r="I37" s="168"/>
      <c r="J37" s="168"/>
      <c r="K37" s="168"/>
    </row>
    <row r="38" spans="8:11" ht="15.75">
      <c r="H38" s="168"/>
      <c r="I38" s="168"/>
      <c r="J38" s="168"/>
      <c r="K38" s="168"/>
    </row>
    <row r="39" spans="8:11" ht="15.75">
      <c r="H39" s="38"/>
      <c r="I39" s="38"/>
      <c r="J39" s="38"/>
      <c r="K39" s="38"/>
    </row>
    <row r="40" ht="15.75">
      <c r="G40" s="38" t="s">
        <v>0</v>
      </c>
    </row>
    <row r="41" spans="4:7" ht="15.75">
      <c r="D41" t="s">
        <v>74</v>
      </c>
      <c r="G41" s="38" t="s">
        <v>60</v>
      </c>
    </row>
    <row r="42" ht="15.75">
      <c r="G42" s="38" t="s">
        <v>61</v>
      </c>
    </row>
    <row r="43" ht="15.75">
      <c r="G43" s="38" t="s">
        <v>36</v>
      </c>
    </row>
    <row r="45" spans="8:11" ht="15.75">
      <c r="H45" s="169"/>
      <c r="I45" s="169"/>
      <c r="J45" s="170"/>
      <c r="K45" s="170"/>
    </row>
    <row r="48" spans="1:11" ht="78.75">
      <c r="A48" s="60" t="s">
        <v>82</v>
      </c>
      <c r="B48" s="149" t="s">
        <v>83</v>
      </c>
      <c r="D48" s="3" t="s">
        <v>38</v>
      </c>
      <c r="E48" s="3" t="s">
        <v>39</v>
      </c>
      <c r="F48" s="3" t="s">
        <v>62</v>
      </c>
      <c r="G48" s="3" t="s">
        <v>41</v>
      </c>
      <c r="H48" s="171" t="s">
        <v>42</v>
      </c>
      <c r="I48" s="171"/>
      <c r="J48" s="3" t="s">
        <v>43</v>
      </c>
      <c r="K48" s="3" t="s">
        <v>44</v>
      </c>
    </row>
    <row r="49" spans="1:11" ht="15.75">
      <c r="A49" s="60">
        <v>1222.2</v>
      </c>
      <c r="B49" s="60">
        <v>23187</v>
      </c>
      <c r="D49" s="39" t="s">
        <v>87</v>
      </c>
      <c r="E49" s="42">
        <v>1</v>
      </c>
      <c r="F49" s="43">
        <v>9040</v>
      </c>
      <c r="G49" s="43">
        <f>F49*0.25</f>
        <v>2260</v>
      </c>
      <c r="H49" s="43">
        <f>F49+G49</f>
        <v>11300</v>
      </c>
      <c r="I49" s="43"/>
      <c r="J49" s="43">
        <f>H49</f>
        <v>11300</v>
      </c>
      <c r="K49" s="43">
        <f>J49*12</f>
        <v>135600</v>
      </c>
    </row>
    <row r="50" spans="1:11" ht="15.75">
      <c r="A50" s="60">
        <v>1222.2</v>
      </c>
      <c r="B50" s="60">
        <v>23187</v>
      </c>
      <c r="D50" s="39" t="s">
        <v>88</v>
      </c>
      <c r="E50" s="42">
        <v>1</v>
      </c>
      <c r="F50" s="43">
        <v>8720</v>
      </c>
      <c r="G50" s="43">
        <f>F50*0.25</f>
        <v>2180</v>
      </c>
      <c r="H50" s="43">
        <f>F50+G50</f>
        <v>10900</v>
      </c>
      <c r="I50" s="43"/>
      <c r="J50" s="43">
        <f>H50</f>
        <v>10900</v>
      </c>
      <c r="K50" s="43">
        <f>J50*12</f>
        <v>130800</v>
      </c>
    </row>
    <row r="51" spans="1:11" ht="15.75">
      <c r="A51" s="60">
        <v>9132</v>
      </c>
      <c r="B51" s="60">
        <v>19260</v>
      </c>
      <c r="D51" s="39" t="s">
        <v>63</v>
      </c>
      <c r="E51" s="42">
        <v>0.5</v>
      </c>
      <c r="F51" s="43">
        <v>3320</v>
      </c>
      <c r="G51" s="43">
        <f>F51*0.25</f>
        <v>830</v>
      </c>
      <c r="H51" s="43">
        <f>F51+G51</f>
        <v>4150</v>
      </c>
      <c r="I51" s="43"/>
      <c r="J51" s="43">
        <f>H51</f>
        <v>4150</v>
      </c>
      <c r="K51" s="43">
        <f>J51*12</f>
        <v>49800</v>
      </c>
    </row>
    <row r="52" spans="1:11" ht="15.75">
      <c r="A52" s="60"/>
      <c r="B52" s="60"/>
      <c r="D52" s="41" t="s">
        <v>13</v>
      </c>
      <c r="E52" s="42">
        <f>SUM(E49:E51)</f>
        <v>2.5</v>
      </c>
      <c r="F52" s="43"/>
      <c r="G52" s="44"/>
      <c r="H52" s="45"/>
      <c r="I52" s="45"/>
      <c r="J52" s="45">
        <f>SUM(J49:J51)</f>
        <v>26350</v>
      </c>
      <c r="K52" s="45">
        <f>SUM(K49:K51)</f>
        <v>316200</v>
      </c>
    </row>
    <row r="53" spans="1:11" ht="12.75">
      <c r="A53" s="60"/>
      <c r="B53" s="60"/>
      <c r="D53" s="61" t="s">
        <v>77</v>
      </c>
      <c r="E53" s="60"/>
      <c r="F53" s="60"/>
      <c r="G53" s="60"/>
      <c r="H53" s="60"/>
      <c r="I53" s="60"/>
      <c r="J53" s="60"/>
      <c r="K53" s="62">
        <f>K52*0.2</f>
        <v>63240</v>
      </c>
    </row>
    <row r="54" spans="1:11" ht="12.75">
      <c r="A54" s="60"/>
      <c r="B54" s="60"/>
      <c r="D54" s="59" t="s">
        <v>78</v>
      </c>
      <c r="E54" s="59"/>
      <c r="F54" s="59"/>
      <c r="G54" s="59"/>
      <c r="H54" s="59"/>
      <c r="I54" s="59"/>
      <c r="J54" s="59"/>
      <c r="K54" s="63">
        <f>SUM(K52:K53)</f>
        <v>379440</v>
      </c>
    </row>
    <row r="58" spans="4:8" ht="12.75">
      <c r="D58" t="s">
        <v>97</v>
      </c>
      <c r="H58" t="s">
        <v>98</v>
      </c>
    </row>
  </sheetData>
  <sheetProtection/>
  <mergeCells count="28">
    <mergeCell ref="H1:K1"/>
    <mergeCell ref="H3:K3"/>
    <mergeCell ref="H4:K4"/>
    <mergeCell ref="H9:K9"/>
    <mergeCell ref="H10:I10"/>
    <mergeCell ref="H11:I11"/>
    <mergeCell ref="H12:I12"/>
    <mergeCell ref="H13:I13"/>
    <mergeCell ref="H14:I14"/>
    <mergeCell ref="I15:J15"/>
    <mergeCell ref="I17:J17"/>
    <mergeCell ref="I16:J16"/>
    <mergeCell ref="I18:J18"/>
    <mergeCell ref="I19:J19"/>
    <mergeCell ref="I20:J20"/>
    <mergeCell ref="I21:J21"/>
    <mergeCell ref="I22:J22"/>
    <mergeCell ref="I23:J23"/>
    <mergeCell ref="H37:K37"/>
    <mergeCell ref="H38:K38"/>
    <mergeCell ref="H45:K45"/>
    <mergeCell ref="H48:I48"/>
    <mergeCell ref="I24:J24"/>
    <mergeCell ref="I27:J27"/>
    <mergeCell ref="I28:J28"/>
    <mergeCell ref="I29:J29"/>
    <mergeCell ref="I30:J30"/>
    <mergeCell ref="H35:K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P19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6.421875" style="0" customWidth="1"/>
    <col min="3" max="3" width="26.57421875" style="0" customWidth="1"/>
    <col min="4" max="4" width="10.57421875" style="0" customWidth="1"/>
    <col min="5" max="5" width="10.421875" style="0" customWidth="1"/>
    <col min="6" max="6" width="11.28125" style="0" customWidth="1"/>
    <col min="7" max="7" width="9.57421875" style="0" customWidth="1"/>
    <col min="8" max="9" width="10.28125" style="0" customWidth="1"/>
    <col min="10" max="12" width="9.140625" style="0" hidden="1" customWidth="1"/>
    <col min="13" max="13" width="0.2890625" style="0" hidden="1" customWidth="1"/>
    <col min="14" max="14" width="9.140625" style="0" hidden="1" customWidth="1"/>
    <col min="15" max="15" width="3.00390625" style="0" hidden="1" customWidth="1"/>
  </cols>
  <sheetData>
    <row r="1" spans="6:9" ht="15.75">
      <c r="F1" s="183"/>
      <c r="G1" s="183"/>
      <c r="H1" s="183"/>
      <c r="I1" s="183"/>
    </row>
    <row r="2" spans="6:9" ht="15.75">
      <c r="F2" s="46"/>
      <c r="G2" s="46"/>
      <c r="H2" s="46"/>
      <c r="I2" s="46"/>
    </row>
    <row r="3" spans="6:9" ht="15.75">
      <c r="F3" s="184"/>
      <c r="G3" s="184"/>
      <c r="H3" s="184"/>
      <c r="I3" s="184"/>
    </row>
    <row r="4" spans="6:9" ht="15.75">
      <c r="F4" s="184"/>
      <c r="G4" s="184"/>
      <c r="H4" s="184"/>
      <c r="I4" s="184"/>
    </row>
    <row r="5" spans="4:9" ht="12.75">
      <c r="D5" s="25"/>
      <c r="E5" s="25"/>
      <c r="F5" s="25"/>
      <c r="G5" s="25"/>
      <c r="H5" s="25"/>
      <c r="I5" s="25"/>
    </row>
    <row r="6" spans="3:9" ht="23.25">
      <c r="C6" s="31"/>
      <c r="D6" s="188" t="s">
        <v>18</v>
      </c>
      <c r="E6" s="188"/>
      <c r="F6" s="188"/>
      <c r="G6" s="188"/>
      <c r="H6" s="32"/>
      <c r="I6" s="32"/>
    </row>
    <row r="7" spans="3:9" ht="23.25">
      <c r="C7" s="189" t="s">
        <v>19</v>
      </c>
      <c r="D7" s="189"/>
      <c r="E7" s="189"/>
      <c r="F7" s="189"/>
      <c r="G7" s="189"/>
      <c r="H7" s="190"/>
      <c r="I7" s="190"/>
    </row>
    <row r="9" spans="5:15" ht="18.75">
      <c r="E9" s="191" t="s">
        <v>81</v>
      </c>
      <c r="F9" s="192"/>
      <c r="G9" s="192"/>
      <c r="H9" s="192"/>
      <c r="I9" s="192"/>
      <c r="J9" s="192"/>
      <c r="K9" s="192"/>
      <c r="L9" s="192"/>
      <c r="M9" s="192"/>
      <c r="N9" s="192"/>
      <c r="O9" s="192"/>
    </row>
    <row r="10" spans="7:15" ht="15.75">
      <c r="G10" s="17"/>
      <c r="H10" s="18"/>
      <c r="I10" s="18"/>
      <c r="J10" s="18"/>
      <c r="K10" s="18"/>
      <c r="L10" s="18"/>
      <c r="M10" s="18"/>
      <c r="N10" s="18"/>
      <c r="O10" s="18"/>
    </row>
    <row r="11" spans="4:16" ht="18">
      <c r="D11" s="193" t="s">
        <v>80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</row>
    <row r="12" spans="3:9" ht="23.25">
      <c r="C12" s="26"/>
      <c r="D12" s="185" t="s">
        <v>29</v>
      </c>
      <c r="E12" s="186"/>
      <c r="F12" s="186"/>
      <c r="G12" s="186"/>
      <c r="H12" s="186"/>
      <c r="I12" s="187"/>
    </row>
    <row r="13" spans="3:9" ht="20.25">
      <c r="C13" s="27" t="s">
        <v>26</v>
      </c>
      <c r="D13" s="28" t="s">
        <v>20</v>
      </c>
      <c r="E13" s="28" t="s">
        <v>21</v>
      </c>
      <c r="F13" s="28" t="s">
        <v>22</v>
      </c>
      <c r="G13" s="28" t="s">
        <v>23</v>
      </c>
      <c r="H13" s="28" t="s">
        <v>24</v>
      </c>
      <c r="I13" s="28" t="s">
        <v>25</v>
      </c>
    </row>
    <row r="14" spans="3:9" ht="43.5" customHeight="1">
      <c r="C14" s="29" t="s">
        <v>27</v>
      </c>
      <c r="D14" s="30">
        <v>1</v>
      </c>
      <c r="E14" s="30">
        <v>1.08</v>
      </c>
      <c r="F14" s="30">
        <v>1.2</v>
      </c>
      <c r="G14" s="30">
        <v>1.35</v>
      </c>
      <c r="H14" s="30">
        <v>1.54</v>
      </c>
      <c r="I14" s="30">
        <v>1.8</v>
      </c>
    </row>
    <row r="15" spans="3:9" ht="49.5" customHeight="1">
      <c r="C15" s="29" t="s">
        <v>28</v>
      </c>
      <c r="D15" s="30">
        <v>14.98</v>
      </c>
      <c r="E15" s="30">
        <v>16.18</v>
      </c>
      <c r="F15" s="30">
        <v>17.98</v>
      </c>
      <c r="G15" s="30">
        <v>20.22</v>
      </c>
      <c r="H15" s="30">
        <v>23.07</v>
      </c>
      <c r="I15" s="30">
        <v>26.96</v>
      </c>
    </row>
    <row r="16" spans="3:9" ht="26.25" customHeight="1">
      <c r="C16" s="55" t="s">
        <v>89</v>
      </c>
      <c r="D16" s="58">
        <f aca="true" t="shared" si="0" ref="D16:I16">D15*1.18</f>
        <v>17.6764</v>
      </c>
      <c r="E16" s="58">
        <f t="shared" si="0"/>
        <v>19.092399999999998</v>
      </c>
      <c r="F16" s="58">
        <f t="shared" si="0"/>
        <v>21.2164</v>
      </c>
      <c r="G16" s="58">
        <f t="shared" si="0"/>
        <v>23.859599999999997</v>
      </c>
      <c r="H16" s="58">
        <f t="shared" si="0"/>
        <v>27.2226</v>
      </c>
      <c r="I16" s="58">
        <f t="shared" si="0"/>
        <v>31.8128</v>
      </c>
    </row>
    <row r="17" spans="3:9" ht="24.75" customHeight="1">
      <c r="C17" s="56"/>
      <c r="D17" s="56"/>
      <c r="E17" s="56"/>
      <c r="F17" s="57"/>
      <c r="G17" s="56"/>
      <c r="H17" s="56"/>
      <c r="I17" s="56"/>
    </row>
    <row r="18" spans="3:9" ht="24.75" customHeight="1">
      <c r="C18" s="56"/>
      <c r="D18" s="56"/>
      <c r="E18" s="56"/>
      <c r="F18" s="57"/>
      <c r="G18" s="56"/>
      <c r="H18" s="56"/>
      <c r="I18" s="56"/>
    </row>
    <row r="19" spans="3:9" ht="24.75" customHeight="1">
      <c r="C19" s="56"/>
      <c r="D19" s="56"/>
      <c r="E19" s="56"/>
      <c r="F19" s="56"/>
      <c r="G19" s="56"/>
      <c r="H19" s="56"/>
      <c r="I19" s="56"/>
    </row>
    <row r="20" ht="23.25" customHeight="1"/>
  </sheetData>
  <sheetProtection/>
  <mergeCells count="8">
    <mergeCell ref="F1:I1"/>
    <mergeCell ref="F3:I3"/>
    <mergeCell ref="F4:I4"/>
    <mergeCell ref="D12:I12"/>
    <mergeCell ref="D6:G6"/>
    <mergeCell ref="C7:I7"/>
    <mergeCell ref="E9:O9"/>
    <mergeCell ref="D11:P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"/>
  <sheetViews>
    <sheetView zoomScalePageLayoutView="0" workbookViewId="0" topLeftCell="A34">
      <selection activeCell="U53" sqref="U53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26.140625" style="0" customWidth="1"/>
    <col min="4" max="4" width="7.7109375" style="0" customWidth="1"/>
    <col min="5" max="5" width="9.140625" style="0" hidden="1" customWidth="1"/>
    <col min="6" max="6" width="7.00390625" style="0" customWidth="1"/>
    <col min="7" max="7" width="9.140625" style="0" hidden="1" customWidth="1"/>
    <col min="8" max="8" width="8.140625" style="0" customWidth="1"/>
    <col min="9" max="9" width="10.00390625" style="0" customWidth="1"/>
    <col min="10" max="10" width="8.00390625" style="0" customWidth="1"/>
    <col min="11" max="11" width="7.8515625" style="0" customWidth="1"/>
    <col min="12" max="12" width="8.57421875" style="0" customWidth="1"/>
    <col min="13" max="14" width="9.140625" style="0" hidden="1" customWidth="1"/>
    <col min="16" max="16" width="9.140625" style="0" hidden="1" customWidth="1"/>
    <col min="17" max="17" width="7.28125" style="0" customWidth="1"/>
    <col min="18" max="18" width="7.57421875" style="0" customWidth="1"/>
    <col min="19" max="19" width="10.8515625" style="0" customWidth="1"/>
    <col min="20" max="20" width="9.140625" style="0" hidden="1" customWidth="1"/>
    <col min="21" max="21" width="12.00390625" style="0" customWidth="1"/>
    <col min="23" max="23" width="10.57421875" style="0" bestFit="1" customWidth="1"/>
  </cols>
  <sheetData>
    <row r="1" spans="15:21" ht="15.75">
      <c r="O1" s="209" t="s">
        <v>99</v>
      </c>
      <c r="P1" s="209"/>
      <c r="Q1" s="209"/>
      <c r="R1" s="209"/>
      <c r="S1" s="209"/>
      <c r="T1" s="209"/>
      <c r="U1" s="209"/>
    </row>
    <row r="2" spans="15:21" ht="15.75">
      <c r="O2" s="168"/>
      <c r="P2" s="168"/>
      <c r="Q2" s="168"/>
      <c r="R2" s="168"/>
      <c r="S2" s="168"/>
      <c r="T2" s="168"/>
      <c r="U2" s="168"/>
    </row>
    <row r="3" spans="15:21" ht="15.75">
      <c r="O3" s="210"/>
      <c r="P3" s="210"/>
      <c r="Q3" s="210"/>
      <c r="R3" s="210"/>
      <c r="S3" s="210"/>
      <c r="T3" s="210"/>
      <c r="U3" s="210"/>
    </row>
    <row r="4" spans="15:21" ht="15.75">
      <c r="O4" s="168"/>
      <c r="P4" s="168"/>
      <c r="Q4" s="168"/>
      <c r="R4" s="168"/>
      <c r="S4" s="168"/>
      <c r="T4" s="168"/>
      <c r="U4" s="168"/>
    </row>
    <row r="5" spans="8:10" ht="18">
      <c r="H5" s="166" t="s">
        <v>0</v>
      </c>
      <c r="I5" s="211"/>
      <c r="J5" s="211"/>
    </row>
    <row r="6" spans="4:12" ht="37.5" customHeight="1">
      <c r="D6" s="156" t="s">
        <v>72</v>
      </c>
      <c r="E6" s="192"/>
      <c r="F6" s="192"/>
      <c r="G6" s="192"/>
      <c r="H6" s="192"/>
      <c r="I6" s="192"/>
      <c r="J6" s="192"/>
      <c r="K6" s="192"/>
      <c r="L6" s="192"/>
    </row>
    <row r="7" spans="9:21" ht="15.75">
      <c r="I7" s="24"/>
      <c r="J7" s="21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9" spans="1:21" ht="105" customHeight="1">
      <c r="A9" s="152" t="s">
        <v>82</v>
      </c>
      <c r="B9" s="149" t="s">
        <v>83</v>
      </c>
      <c r="C9" s="2" t="s">
        <v>1</v>
      </c>
      <c r="D9" s="208" t="s">
        <v>2</v>
      </c>
      <c r="E9" s="208"/>
      <c r="F9" s="208" t="s">
        <v>3</v>
      </c>
      <c r="G9" s="208"/>
      <c r="H9" s="3" t="s">
        <v>4</v>
      </c>
      <c r="I9" s="2" t="s">
        <v>17</v>
      </c>
      <c r="J9" s="3" t="s">
        <v>5</v>
      </c>
      <c r="K9" s="3" t="s">
        <v>6</v>
      </c>
      <c r="L9" s="208" t="s">
        <v>7</v>
      </c>
      <c r="M9" s="208"/>
      <c r="N9" s="208"/>
      <c r="O9" s="208" t="s">
        <v>8</v>
      </c>
      <c r="P9" s="208"/>
      <c r="Q9" s="2" t="s">
        <v>30</v>
      </c>
      <c r="R9" s="2" t="s">
        <v>31</v>
      </c>
      <c r="S9" s="208" t="s">
        <v>9</v>
      </c>
      <c r="T9" s="208"/>
      <c r="U9" s="2" t="s">
        <v>10</v>
      </c>
    </row>
    <row r="10" spans="1:21" ht="15.75">
      <c r="A10" s="60"/>
      <c r="B10" s="60"/>
      <c r="C10" s="2">
        <v>1</v>
      </c>
      <c r="D10" s="2">
        <v>2</v>
      </c>
      <c r="E10" s="2"/>
      <c r="F10" s="2">
        <v>3</v>
      </c>
      <c r="G10" s="2"/>
      <c r="H10" s="11">
        <v>4</v>
      </c>
      <c r="I10" s="10">
        <v>5</v>
      </c>
      <c r="J10" s="11">
        <v>6</v>
      </c>
      <c r="K10" s="11">
        <v>7</v>
      </c>
      <c r="L10" s="10">
        <v>8</v>
      </c>
      <c r="M10" s="2"/>
      <c r="N10" s="33"/>
      <c r="O10" s="10">
        <v>9</v>
      </c>
      <c r="P10" s="10"/>
      <c r="Q10" s="10">
        <v>10</v>
      </c>
      <c r="R10" s="10">
        <v>11</v>
      </c>
      <c r="S10" s="10">
        <v>12</v>
      </c>
      <c r="T10" s="2"/>
      <c r="U10" s="2">
        <v>13</v>
      </c>
    </row>
    <row r="11" spans="1:21" ht="15" customHeight="1" thickBot="1">
      <c r="A11" s="60">
        <v>8163</v>
      </c>
      <c r="B11" s="60">
        <v>15752</v>
      </c>
      <c r="C11" s="7" t="s">
        <v>14</v>
      </c>
      <c r="D11" s="4">
        <v>4</v>
      </c>
      <c r="E11" s="1"/>
      <c r="F11" s="4">
        <v>2</v>
      </c>
      <c r="G11" s="1"/>
      <c r="H11" s="5">
        <v>16.18</v>
      </c>
      <c r="I11" s="5">
        <f>H11*167</f>
        <v>2702.06</v>
      </c>
      <c r="J11" s="19">
        <f>I11*0.04</f>
        <v>108.0824</v>
      </c>
      <c r="K11" s="19">
        <f>I11*0.2/4</f>
        <v>135.103</v>
      </c>
      <c r="L11" s="19">
        <f>(I11)*0.25</f>
        <v>675.515</v>
      </c>
      <c r="M11" s="12"/>
      <c r="N11" s="13"/>
      <c r="O11" s="19">
        <f>I11+J11+K11+L11</f>
        <v>3620.7603999999997</v>
      </c>
      <c r="P11" s="14"/>
      <c r="Q11" s="14">
        <v>3200</v>
      </c>
      <c r="R11" s="22">
        <f>O11+Q11</f>
        <v>6820.760399999999</v>
      </c>
      <c r="S11" s="19">
        <f>R11*D11</f>
        <v>27283.041599999997</v>
      </c>
      <c r="T11" s="13"/>
      <c r="U11" s="19">
        <f>S11*12</f>
        <v>327396.49919999996</v>
      </c>
    </row>
    <row r="12" spans="1:21" ht="15" customHeight="1" thickBot="1">
      <c r="A12" s="60">
        <v>8163</v>
      </c>
      <c r="B12" s="60">
        <v>15728</v>
      </c>
      <c r="C12" s="7" t="s">
        <v>15</v>
      </c>
      <c r="D12" s="4">
        <v>5</v>
      </c>
      <c r="E12" s="1"/>
      <c r="F12" s="4">
        <v>2</v>
      </c>
      <c r="G12" s="1"/>
      <c r="H12" s="5">
        <v>16.18</v>
      </c>
      <c r="I12" s="5">
        <f>H12*167</f>
        <v>2702.06</v>
      </c>
      <c r="J12" s="19">
        <f>I12*0.04</f>
        <v>108.0824</v>
      </c>
      <c r="K12" s="19">
        <f>I12*0.2/4</f>
        <v>135.103</v>
      </c>
      <c r="L12" s="19">
        <f>(I12)*0.25</f>
        <v>675.515</v>
      </c>
      <c r="M12" s="12"/>
      <c r="N12" s="13"/>
      <c r="O12" s="19">
        <f>I12+J12+K12+L12</f>
        <v>3620.7603999999997</v>
      </c>
      <c r="P12" s="14"/>
      <c r="Q12" s="14">
        <v>3200</v>
      </c>
      <c r="R12" s="22">
        <f>O12+Q12</f>
        <v>6820.760399999999</v>
      </c>
      <c r="S12" s="19">
        <f>R12*D12</f>
        <v>34103.801999999996</v>
      </c>
      <c r="T12" s="13"/>
      <c r="U12" s="19">
        <f>S12*12</f>
        <v>409245.62399999995</v>
      </c>
    </row>
    <row r="13" spans="1:21" ht="15" customHeight="1" thickBot="1">
      <c r="A13" s="60">
        <v>7233</v>
      </c>
      <c r="B13" s="60">
        <v>18559</v>
      </c>
      <c r="C13" s="153" t="s">
        <v>93</v>
      </c>
      <c r="D13" s="4">
        <v>1</v>
      </c>
      <c r="E13" s="1"/>
      <c r="F13" s="4">
        <v>4</v>
      </c>
      <c r="G13" s="1"/>
      <c r="H13" s="5">
        <v>20.22</v>
      </c>
      <c r="I13" s="5">
        <f>H13*167</f>
        <v>3376.74</v>
      </c>
      <c r="J13" s="19">
        <f>I13*0.04</f>
        <v>135.06959999999998</v>
      </c>
      <c r="K13" s="5"/>
      <c r="L13" s="19">
        <f>(I13)*0.25</f>
        <v>844.185</v>
      </c>
      <c r="M13" s="12"/>
      <c r="N13" s="13"/>
      <c r="O13" s="19">
        <f>I13+J13+K13+L13</f>
        <v>4355.9946</v>
      </c>
      <c r="P13" s="14"/>
      <c r="Q13" s="14">
        <v>3200</v>
      </c>
      <c r="R13" s="22">
        <f>O13+Q13</f>
        <v>7555.9946</v>
      </c>
      <c r="S13" s="19">
        <f>R13*D13</f>
        <v>7555.9946</v>
      </c>
      <c r="T13" s="13"/>
      <c r="U13" s="19">
        <f>S13*12</f>
        <v>90671.9352</v>
      </c>
    </row>
    <row r="14" spans="1:21" ht="15" customHeight="1" thickBot="1">
      <c r="A14" s="60">
        <v>7233</v>
      </c>
      <c r="B14" s="60">
        <v>18559</v>
      </c>
      <c r="C14" s="7" t="s">
        <v>93</v>
      </c>
      <c r="D14" s="4">
        <v>1</v>
      </c>
      <c r="E14" s="1"/>
      <c r="F14" s="4">
        <v>3</v>
      </c>
      <c r="G14" s="1"/>
      <c r="H14" s="5">
        <v>17.98</v>
      </c>
      <c r="I14" s="5">
        <f>H14*167</f>
        <v>3002.66</v>
      </c>
      <c r="J14" s="19">
        <f>I14*0.04</f>
        <v>120.1064</v>
      </c>
      <c r="K14" s="5"/>
      <c r="L14" s="19">
        <f>(I14)*0.25</f>
        <v>750.665</v>
      </c>
      <c r="M14" s="20"/>
      <c r="N14" s="21"/>
      <c r="O14" s="19">
        <f>I14+J14+K14+L14</f>
        <v>3873.4314</v>
      </c>
      <c r="P14" s="22"/>
      <c r="Q14" s="14">
        <v>3200</v>
      </c>
      <c r="R14" s="22">
        <f>O14+Q14</f>
        <v>7073.4313999999995</v>
      </c>
      <c r="S14" s="19">
        <f>R14*D14</f>
        <v>7073.4313999999995</v>
      </c>
      <c r="T14" s="21"/>
      <c r="U14" s="19">
        <f>S14*12</f>
        <v>84881.17679999999</v>
      </c>
    </row>
    <row r="15" spans="1:21" ht="15" customHeight="1" thickBot="1">
      <c r="A15" s="60"/>
      <c r="B15" s="60"/>
      <c r="C15" s="7"/>
      <c r="D15" s="4"/>
      <c r="E15" s="1"/>
      <c r="F15" s="4"/>
      <c r="G15" s="1"/>
      <c r="H15" s="5"/>
      <c r="I15" s="5"/>
      <c r="J15" s="5"/>
      <c r="K15" s="5"/>
      <c r="L15" s="5"/>
      <c r="M15" s="12"/>
      <c r="N15" s="13"/>
      <c r="O15" s="5"/>
      <c r="P15" s="14"/>
      <c r="Q15" s="14"/>
      <c r="R15" s="14"/>
      <c r="S15" s="5"/>
      <c r="T15" s="13"/>
      <c r="U15" s="5"/>
    </row>
    <row r="16" spans="1:21" ht="15" customHeight="1" thickBot="1">
      <c r="A16" s="60"/>
      <c r="B16" s="60"/>
      <c r="C16" s="8" t="s">
        <v>11</v>
      </c>
      <c r="D16" s="9">
        <f>SUM(D11:D15)</f>
        <v>11</v>
      </c>
      <c r="E16" s="1"/>
      <c r="F16" s="4"/>
      <c r="G16" s="1"/>
      <c r="H16" s="5"/>
      <c r="I16" s="5"/>
      <c r="J16" s="5"/>
      <c r="K16" s="5"/>
      <c r="L16" s="6"/>
      <c r="M16" s="15"/>
      <c r="N16" s="13"/>
      <c r="O16" s="5"/>
      <c r="P16" s="14"/>
      <c r="Q16" s="14"/>
      <c r="R16" s="14"/>
      <c r="S16" s="23">
        <f>SUM(S11:S15)</f>
        <v>76016.2696</v>
      </c>
      <c r="T16" s="13"/>
      <c r="U16" s="23">
        <f>SUM(U11:U15)</f>
        <v>912195.2352</v>
      </c>
    </row>
    <row r="17" spans="1:21" ht="15" customHeight="1" thickBot="1">
      <c r="A17" s="60"/>
      <c r="B17" s="60"/>
      <c r="C17" s="7" t="s">
        <v>12</v>
      </c>
      <c r="D17" s="4"/>
      <c r="E17" s="1"/>
      <c r="F17" s="4"/>
      <c r="G17" s="1"/>
      <c r="H17" s="5"/>
      <c r="I17" s="5"/>
      <c r="J17" s="5"/>
      <c r="K17" s="5"/>
      <c r="L17" s="5"/>
      <c r="M17" s="15"/>
      <c r="N17" s="13"/>
      <c r="O17" s="5"/>
      <c r="P17" s="14"/>
      <c r="Q17" s="14"/>
      <c r="R17" s="14"/>
      <c r="S17" s="19"/>
      <c r="T17" s="13"/>
      <c r="U17" s="19">
        <f>U16/10</f>
        <v>91219.52352</v>
      </c>
    </row>
    <row r="18" spans="1:21" ht="26.25" customHeight="1" hidden="1">
      <c r="A18" s="60"/>
      <c r="B18" s="60"/>
      <c r="C18" s="202" t="s">
        <v>77</v>
      </c>
      <c r="D18" s="204"/>
      <c r="E18" s="206"/>
      <c r="F18" s="204"/>
      <c r="G18" s="206"/>
      <c r="H18" s="198"/>
      <c r="I18" s="198"/>
      <c r="J18" s="198"/>
      <c r="K18" s="198"/>
      <c r="L18" s="198"/>
      <c r="M18" s="16"/>
      <c r="N18" s="13"/>
      <c r="O18" s="200"/>
      <c r="P18" s="14"/>
      <c r="Q18" s="34"/>
      <c r="R18" s="34"/>
      <c r="S18" s="200"/>
      <c r="T18" s="13"/>
      <c r="U18" s="195">
        <f>U16*0.2</f>
        <v>182439.04704</v>
      </c>
    </row>
    <row r="19" spans="1:21" ht="15.75" customHeight="1">
      <c r="A19" s="60"/>
      <c r="B19" s="60"/>
      <c r="C19" s="203"/>
      <c r="D19" s="205"/>
      <c r="E19" s="206"/>
      <c r="F19" s="205"/>
      <c r="G19" s="206"/>
      <c r="H19" s="199"/>
      <c r="I19" s="199"/>
      <c r="J19" s="199"/>
      <c r="K19" s="199"/>
      <c r="L19" s="199"/>
      <c r="M19" s="16"/>
      <c r="N19" s="13"/>
      <c r="O19" s="201"/>
      <c r="P19" s="34"/>
      <c r="Q19" s="64"/>
      <c r="R19" s="64"/>
      <c r="S19" s="201"/>
      <c r="T19" s="13"/>
      <c r="U19" s="196"/>
    </row>
    <row r="20" spans="1:21" ht="18" customHeight="1">
      <c r="A20" s="60"/>
      <c r="B20" s="60"/>
      <c r="C20" s="59" t="s">
        <v>13</v>
      </c>
      <c r="D20" s="212"/>
      <c r="E20" s="212"/>
      <c r="F20" s="212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212"/>
      <c r="S20" s="212"/>
      <c r="T20" s="60"/>
      <c r="U20" s="65">
        <f>SUM(U16:U19)</f>
        <v>1185853.8057600001</v>
      </c>
    </row>
    <row r="22" spans="3:12" ht="12.75">
      <c r="C22" t="s">
        <v>97</v>
      </c>
      <c r="L22" t="s">
        <v>98</v>
      </c>
    </row>
    <row r="25" spans="15:21" ht="15.75">
      <c r="O25" s="209" t="s">
        <v>100</v>
      </c>
      <c r="P25" s="209"/>
      <c r="Q25" s="209"/>
      <c r="R25" s="209"/>
      <c r="S25" s="209"/>
      <c r="T25" s="209"/>
      <c r="U25" s="209"/>
    </row>
    <row r="26" spans="15:21" ht="15.75">
      <c r="O26" s="168"/>
      <c r="P26" s="168"/>
      <c r="Q26" s="168"/>
      <c r="R26" s="168"/>
      <c r="S26" s="168"/>
      <c r="T26" s="168"/>
      <c r="U26" s="168"/>
    </row>
    <row r="27" spans="15:21" ht="15.75">
      <c r="O27" s="210"/>
      <c r="P27" s="210"/>
      <c r="Q27" s="210"/>
      <c r="R27" s="210"/>
      <c r="S27" s="210"/>
      <c r="T27" s="210"/>
      <c r="U27" s="210"/>
    </row>
    <row r="28" spans="15:21" ht="15.75">
      <c r="O28" s="168"/>
      <c r="P28" s="168"/>
      <c r="Q28" s="168"/>
      <c r="R28" s="168"/>
      <c r="S28" s="168"/>
      <c r="T28" s="168"/>
      <c r="U28" s="168"/>
    </row>
    <row r="29" spans="8:10" ht="18">
      <c r="H29" s="166" t="s">
        <v>0</v>
      </c>
      <c r="I29" s="211"/>
      <c r="J29" s="211"/>
    </row>
    <row r="30" spans="4:12" ht="35.25" customHeight="1">
      <c r="D30" s="156" t="s">
        <v>71</v>
      </c>
      <c r="E30" s="192"/>
      <c r="F30" s="192"/>
      <c r="G30" s="192"/>
      <c r="H30" s="192"/>
      <c r="I30" s="192"/>
      <c r="J30" s="192"/>
      <c r="K30" s="192"/>
      <c r="L30" s="192"/>
    </row>
    <row r="31" spans="9:21" ht="15" customHeight="1">
      <c r="I31" s="24"/>
      <c r="J31" s="207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</row>
    <row r="32" ht="8.25" customHeight="1"/>
    <row r="33" spans="1:21" ht="110.25">
      <c r="A33" s="152" t="s">
        <v>82</v>
      </c>
      <c r="B33" s="152" t="s">
        <v>83</v>
      </c>
      <c r="C33" s="2" t="s">
        <v>1</v>
      </c>
      <c r="D33" s="208" t="s">
        <v>2</v>
      </c>
      <c r="E33" s="208"/>
      <c r="F33" s="208" t="s">
        <v>3</v>
      </c>
      <c r="G33" s="208"/>
      <c r="H33" s="3" t="s">
        <v>4</v>
      </c>
      <c r="I33" s="2" t="s">
        <v>17</v>
      </c>
      <c r="J33" s="3" t="s">
        <v>5</v>
      </c>
      <c r="K33" s="3" t="s">
        <v>79</v>
      </c>
      <c r="L33" s="208" t="s">
        <v>7</v>
      </c>
      <c r="M33" s="208"/>
      <c r="N33" s="208"/>
      <c r="O33" s="208" t="s">
        <v>8</v>
      </c>
      <c r="P33" s="208"/>
      <c r="Q33" s="2" t="s">
        <v>30</v>
      </c>
      <c r="R33" s="2" t="s">
        <v>31</v>
      </c>
      <c r="S33" s="208" t="s">
        <v>9</v>
      </c>
      <c r="T33" s="208"/>
      <c r="U33" s="2" t="s">
        <v>10</v>
      </c>
    </row>
    <row r="34" spans="1:21" ht="15.75">
      <c r="A34" s="60"/>
      <c r="B34" s="60"/>
      <c r="C34" s="2">
        <v>1</v>
      </c>
      <c r="D34" s="2">
        <v>2</v>
      </c>
      <c r="E34" s="2"/>
      <c r="F34" s="2">
        <v>3</v>
      </c>
      <c r="G34" s="2"/>
      <c r="H34" s="11">
        <v>4</v>
      </c>
      <c r="I34" s="10">
        <v>5</v>
      </c>
      <c r="J34" s="11">
        <v>6</v>
      </c>
      <c r="K34" s="11">
        <v>7</v>
      </c>
      <c r="L34" s="10">
        <v>8</v>
      </c>
      <c r="M34" s="2"/>
      <c r="N34" s="33"/>
      <c r="O34" s="10">
        <v>9</v>
      </c>
      <c r="P34" s="10"/>
      <c r="Q34" s="10">
        <v>10</v>
      </c>
      <c r="R34" s="10">
        <v>11</v>
      </c>
      <c r="S34" s="10">
        <v>12</v>
      </c>
      <c r="T34" s="2"/>
      <c r="U34" s="2">
        <v>13</v>
      </c>
    </row>
    <row r="35" spans="1:23" ht="18" customHeight="1" thickBot="1">
      <c r="A35" s="60">
        <v>7233</v>
      </c>
      <c r="B35" s="60">
        <v>18447</v>
      </c>
      <c r="C35" s="7" t="s">
        <v>92</v>
      </c>
      <c r="D35" s="3">
        <v>1</v>
      </c>
      <c r="E35" s="51"/>
      <c r="F35" s="3">
        <v>5</v>
      </c>
      <c r="G35" s="51"/>
      <c r="H35" s="39">
        <v>23.07</v>
      </c>
      <c r="I35" s="39">
        <f aca="true" t="shared" si="0" ref="I35:I40">H35*167</f>
        <v>3852.69</v>
      </c>
      <c r="J35" s="40"/>
      <c r="K35" s="93">
        <v>1600</v>
      </c>
      <c r="L35" s="40">
        <f>I35*0.25</f>
        <v>963.1725</v>
      </c>
      <c r="M35" s="52"/>
      <c r="N35" s="53"/>
      <c r="O35" s="40">
        <f>I35+J35+L35+K35</f>
        <v>6415.8625</v>
      </c>
      <c r="P35" s="54"/>
      <c r="Q35" s="42">
        <v>3200</v>
      </c>
      <c r="R35" s="44">
        <f aca="true" t="shared" si="1" ref="R35:R40">O35+Q35</f>
        <v>9615.8625</v>
      </c>
      <c r="S35" s="40">
        <f>D35*R35</f>
        <v>9615.8625</v>
      </c>
      <c r="T35" s="53"/>
      <c r="U35" s="40">
        <f aca="true" t="shared" si="2" ref="U35:U40">S35*12</f>
        <v>115390.34999999999</v>
      </c>
      <c r="W35" s="24"/>
    </row>
    <row r="36" spans="1:21" ht="18.75" customHeight="1" thickBot="1">
      <c r="A36" s="60">
        <v>7233</v>
      </c>
      <c r="B36" s="60">
        <v>18447</v>
      </c>
      <c r="C36" s="7" t="s">
        <v>92</v>
      </c>
      <c r="D36" s="3">
        <v>4</v>
      </c>
      <c r="E36" s="51"/>
      <c r="F36" s="3">
        <v>4</v>
      </c>
      <c r="G36" s="51"/>
      <c r="H36" s="39">
        <v>20.22</v>
      </c>
      <c r="I36" s="39">
        <f t="shared" si="0"/>
        <v>3376.74</v>
      </c>
      <c r="J36" s="40"/>
      <c r="K36" s="93">
        <v>1600</v>
      </c>
      <c r="L36" s="40">
        <f>I36*0.25</f>
        <v>844.185</v>
      </c>
      <c r="M36" s="52"/>
      <c r="N36" s="53"/>
      <c r="O36" s="40">
        <f aca="true" t="shared" si="3" ref="O36:O41">I36+J36+L36+K36</f>
        <v>5820.924999999999</v>
      </c>
      <c r="P36" s="54"/>
      <c r="Q36" s="42">
        <v>3200</v>
      </c>
      <c r="R36" s="44">
        <f t="shared" si="1"/>
        <v>9020.925</v>
      </c>
      <c r="S36" s="40">
        <f>D36*R36</f>
        <v>36083.7</v>
      </c>
      <c r="T36" s="53"/>
      <c r="U36" s="40">
        <f t="shared" si="2"/>
        <v>433004.39999999997</v>
      </c>
    </row>
    <row r="37" spans="1:21" ht="16.5" customHeight="1" thickBot="1">
      <c r="A37" s="60">
        <v>7212</v>
      </c>
      <c r="B37" s="60">
        <v>19756</v>
      </c>
      <c r="C37" s="7" t="s">
        <v>85</v>
      </c>
      <c r="D37" s="4">
        <v>1</v>
      </c>
      <c r="E37" s="1"/>
      <c r="F37" s="4">
        <v>5</v>
      </c>
      <c r="G37" s="1"/>
      <c r="H37" s="5">
        <v>23.07</v>
      </c>
      <c r="I37" s="39">
        <f t="shared" si="0"/>
        <v>3852.69</v>
      </c>
      <c r="J37" s="19">
        <f>I37*0.04</f>
        <v>154.10760000000002</v>
      </c>
      <c r="K37" s="94">
        <v>1600</v>
      </c>
      <c r="L37" s="19">
        <f>I37*0.25</f>
        <v>963.1725</v>
      </c>
      <c r="M37" s="12"/>
      <c r="N37" s="13"/>
      <c r="O37" s="40">
        <f t="shared" si="3"/>
        <v>6569.9701</v>
      </c>
      <c r="P37" s="14"/>
      <c r="Q37" s="62">
        <v>3200</v>
      </c>
      <c r="R37" s="22">
        <f t="shared" si="1"/>
        <v>9769.970099999999</v>
      </c>
      <c r="S37" s="19">
        <f>D37*R37</f>
        <v>9769.970099999999</v>
      </c>
      <c r="T37" s="13"/>
      <c r="U37" s="40">
        <f t="shared" si="2"/>
        <v>117239.64119999998</v>
      </c>
    </row>
    <row r="38" spans="1:23" ht="32.25" thickBot="1">
      <c r="A38" s="60">
        <v>7233</v>
      </c>
      <c r="B38" s="60">
        <v>18559</v>
      </c>
      <c r="C38" s="7" t="s">
        <v>90</v>
      </c>
      <c r="D38" s="4">
        <v>1</v>
      </c>
      <c r="E38" s="1"/>
      <c r="F38" s="4">
        <v>3</v>
      </c>
      <c r="G38" s="1"/>
      <c r="H38" s="5">
        <v>17.98</v>
      </c>
      <c r="I38" s="39">
        <f t="shared" si="0"/>
        <v>3002.66</v>
      </c>
      <c r="J38" s="19">
        <f>I38*0.04</f>
        <v>120.1064</v>
      </c>
      <c r="K38" s="94">
        <v>1600</v>
      </c>
      <c r="L38" s="19">
        <f>(I38)*0.25</f>
        <v>750.665</v>
      </c>
      <c r="M38" s="20"/>
      <c r="N38" s="21"/>
      <c r="O38" s="40">
        <f t="shared" si="3"/>
        <v>5473.4313999999995</v>
      </c>
      <c r="P38" s="22"/>
      <c r="Q38" s="62">
        <v>3200</v>
      </c>
      <c r="R38" s="22">
        <f t="shared" si="1"/>
        <v>8673.4314</v>
      </c>
      <c r="S38" s="19">
        <f>R38*D38</f>
        <v>8673.4314</v>
      </c>
      <c r="T38" s="21"/>
      <c r="U38" s="40">
        <f t="shared" si="2"/>
        <v>104081.17679999999</v>
      </c>
      <c r="W38" s="154"/>
    </row>
    <row r="39" spans="1:23" ht="32.25" thickBot="1">
      <c r="A39" s="60">
        <v>7233</v>
      </c>
      <c r="B39" s="60">
        <v>18559</v>
      </c>
      <c r="C39" s="7" t="s">
        <v>91</v>
      </c>
      <c r="D39" s="4">
        <v>2</v>
      </c>
      <c r="E39" s="1"/>
      <c r="F39" s="4">
        <v>4</v>
      </c>
      <c r="G39" s="1"/>
      <c r="H39" s="5">
        <v>20.22</v>
      </c>
      <c r="I39" s="39">
        <f t="shared" si="0"/>
        <v>3376.74</v>
      </c>
      <c r="J39" s="19">
        <f>I39*0.04</f>
        <v>135.06959999999998</v>
      </c>
      <c r="K39" s="94">
        <v>1600</v>
      </c>
      <c r="L39" s="19">
        <f>(I39)*0.25</f>
        <v>844.185</v>
      </c>
      <c r="M39" s="12"/>
      <c r="N39" s="13"/>
      <c r="O39" s="40">
        <f t="shared" si="3"/>
        <v>5955.9946</v>
      </c>
      <c r="P39" s="14"/>
      <c r="Q39" s="62">
        <v>3200</v>
      </c>
      <c r="R39" s="22">
        <f t="shared" si="1"/>
        <v>9155.9946</v>
      </c>
      <c r="S39" s="19">
        <f>R39*D39</f>
        <v>18311.9892</v>
      </c>
      <c r="T39" s="13"/>
      <c r="U39" s="40">
        <f t="shared" si="2"/>
        <v>219743.8704</v>
      </c>
      <c r="W39" s="24"/>
    </row>
    <row r="40" spans="1:21" ht="13.5" customHeight="1" thickBot="1">
      <c r="A40" s="60">
        <v>8322</v>
      </c>
      <c r="B40" s="60"/>
      <c r="C40" s="7" t="s">
        <v>16</v>
      </c>
      <c r="D40" s="4">
        <v>2</v>
      </c>
      <c r="E40" s="1"/>
      <c r="F40" s="4">
        <v>3</v>
      </c>
      <c r="G40" s="1"/>
      <c r="H40" s="5">
        <v>21.22</v>
      </c>
      <c r="I40" s="39">
        <f t="shared" si="0"/>
        <v>3543.74</v>
      </c>
      <c r="J40" s="19">
        <f>I40*0.04</f>
        <v>141.7496</v>
      </c>
      <c r="K40" s="94">
        <v>1600</v>
      </c>
      <c r="L40" s="19">
        <f>(I40)*0.25</f>
        <v>885.935</v>
      </c>
      <c r="M40" s="12"/>
      <c r="N40" s="13"/>
      <c r="O40" s="40">
        <f t="shared" si="3"/>
        <v>6171.4246</v>
      </c>
      <c r="P40" s="14"/>
      <c r="Q40" s="62">
        <v>3200</v>
      </c>
      <c r="R40" s="22">
        <f t="shared" si="1"/>
        <v>9371.4246</v>
      </c>
      <c r="S40" s="19">
        <f>R40*D40</f>
        <v>18742.8492</v>
      </c>
      <c r="T40" s="13"/>
      <c r="U40" s="40">
        <f t="shared" si="2"/>
        <v>224914.19040000002</v>
      </c>
    </row>
    <row r="41" spans="1:21" ht="16.5" hidden="1" thickBot="1">
      <c r="A41" s="60"/>
      <c r="B41" s="60"/>
      <c r="C41" s="7"/>
      <c r="D41" s="4"/>
      <c r="E41" s="1"/>
      <c r="F41" s="4"/>
      <c r="G41" s="1"/>
      <c r="H41" s="5"/>
      <c r="I41" s="5"/>
      <c r="J41" s="5"/>
      <c r="K41" s="5"/>
      <c r="L41" s="5"/>
      <c r="M41" s="12"/>
      <c r="N41" s="13"/>
      <c r="O41" s="40">
        <f t="shared" si="3"/>
        <v>0</v>
      </c>
      <c r="P41" s="14"/>
      <c r="Q41" s="14"/>
      <c r="R41" s="14"/>
      <c r="S41" s="5"/>
      <c r="T41" s="13"/>
      <c r="U41" s="5"/>
    </row>
    <row r="42" spans="1:21" ht="16.5" thickBot="1">
      <c r="A42" s="60"/>
      <c r="B42" s="60"/>
      <c r="C42" s="8" t="s">
        <v>11</v>
      </c>
      <c r="D42" s="9">
        <f>SUM(D35:D41)</f>
        <v>11</v>
      </c>
      <c r="E42" s="1"/>
      <c r="F42" s="4"/>
      <c r="G42" s="1"/>
      <c r="H42" s="5"/>
      <c r="I42" s="5"/>
      <c r="J42" s="5"/>
      <c r="K42" s="5"/>
      <c r="L42" s="6"/>
      <c r="M42" s="15"/>
      <c r="N42" s="13"/>
      <c r="O42" s="5"/>
      <c r="P42" s="14"/>
      <c r="Q42" s="14"/>
      <c r="R42" s="14"/>
      <c r="S42" s="23">
        <f>SUM(S35:S41)</f>
        <v>101197.8024</v>
      </c>
      <c r="T42" s="13"/>
      <c r="U42" s="23">
        <f>SUM(U35:U41)</f>
        <v>1214373.6288</v>
      </c>
    </row>
    <row r="43" spans="1:23" ht="16.5" thickBot="1">
      <c r="A43" s="60"/>
      <c r="B43" s="60"/>
      <c r="C43" s="7" t="s">
        <v>12</v>
      </c>
      <c r="D43" s="4"/>
      <c r="E43" s="1"/>
      <c r="F43" s="4"/>
      <c r="G43" s="1"/>
      <c r="H43" s="5"/>
      <c r="I43" s="5"/>
      <c r="J43" s="5"/>
      <c r="K43" s="5"/>
      <c r="L43" s="5"/>
      <c r="M43" s="15"/>
      <c r="N43" s="13"/>
      <c r="O43" s="5"/>
      <c r="P43" s="14"/>
      <c r="Q43" s="14"/>
      <c r="R43" s="14"/>
      <c r="S43" s="19"/>
      <c r="T43" s="13"/>
      <c r="U43" s="19">
        <f>U42/10</f>
        <v>121437.36288</v>
      </c>
      <c r="W43" s="154"/>
    </row>
    <row r="44" spans="1:27" ht="15.75">
      <c r="A44" s="60"/>
      <c r="B44" s="60"/>
      <c r="C44" s="202" t="s">
        <v>77</v>
      </c>
      <c r="D44" s="204"/>
      <c r="E44" s="206"/>
      <c r="F44" s="204"/>
      <c r="G44" s="206"/>
      <c r="H44" s="198"/>
      <c r="I44" s="198"/>
      <c r="J44" s="198"/>
      <c r="K44" s="198"/>
      <c r="L44" s="198"/>
      <c r="M44" s="16"/>
      <c r="N44" s="13"/>
      <c r="O44" s="200"/>
      <c r="P44" s="14"/>
      <c r="Q44" s="34"/>
      <c r="R44" s="34"/>
      <c r="S44" s="200"/>
      <c r="T44" s="13"/>
      <c r="U44" s="195">
        <f>U42*0.2</f>
        <v>242874.72576000003</v>
      </c>
      <c r="AA44" t="s">
        <v>73</v>
      </c>
    </row>
    <row r="45" spans="1:21" ht="2.25" customHeight="1">
      <c r="A45" s="60"/>
      <c r="B45" s="60"/>
      <c r="C45" s="203"/>
      <c r="D45" s="205"/>
      <c r="E45" s="206"/>
      <c r="F45" s="205"/>
      <c r="G45" s="206"/>
      <c r="H45" s="199"/>
      <c r="I45" s="199"/>
      <c r="J45" s="199"/>
      <c r="K45" s="199"/>
      <c r="L45" s="199"/>
      <c r="M45" s="16"/>
      <c r="N45" s="13"/>
      <c r="O45" s="201"/>
      <c r="P45" s="34"/>
      <c r="Q45" s="64"/>
      <c r="R45" s="64"/>
      <c r="S45" s="201"/>
      <c r="T45" s="13"/>
      <c r="U45" s="196"/>
    </row>
    <row r="46" spans="1:23" ht="18.75" customHeight="1">
      <c r="A46" s="60"/>
      <c r="B46" s="60"/>
      <c r="C46" s="66" t="s">
        <v>13</v>
      </c>
      <c r="D46" s="197"/>
      <c r="E46" s="197"/>
      <c r="F46" s="19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97"/>
      <c r="S46" s="197"/>
      <c r="T46" s="67"/>
      <c r="U46" s="68">
        <f>SUM(U42:U45)</f>
        <v>1578685.71744</v>
      </c>
      <c r="W46" s="154"/>
    </row>
    <row r="49" spans="3:12" ht="12.75">
      <c r="C49" t="s">
        <v>97</v>
      </c>
      <c r="L49" t="s">
        <v>98</v>
      </c>
    </row>
  </sheetData>
  <sheetProtection/>
  <mergeCells count="54">
    <mergeCell ref="D20:F20"/>
    <mergeCell ref="R20:S20"/>
    <mergeCell ref="O1:U1"/>
    <mergeCell ref="O2:U2"/>
    <mergeCell ref="O3:U3"/>
    <mergeCell ref="O4:U4"/>
    <mergeCell ref="K18:K19"/>
    <mergeCell ref="O18:O19"/>
    <mergeCell ref="S18:S19"/>
    <mergeCell ref="U18:U19"/>
    <mergeCell ref="C18:C19"/>
    <mergeCell ref="D18:D19"/>
    <mergeCell ref="F18:F19"/>
    <mergeCell ref="J18:J19"/>
    <mergeCell ref="E18:E19"/>
    <mergeCell ref="H5:J5"/>
    <mergeCell ref="D6:L6"/>
    <mergeCell ref="J7:U7"/>
    <mergeCell ref="S9:T9"/>
    <mergeCell ref="D9:E9"/>
    <mergeCell ref="F9:G9"/>
    <mergeCell ref="L9:N9"/>
    <mergeCell ref="O9:P9"/>
    <mergeCell ref="L18:L19"/>
    <mergeCell ref="I18:I19"/>
    <mergeCell ref="H18:H19"/>
    <mergeCell ref="G18:G19"/>
    <mergeCell ref="O25:U25"/>
    <mergeCell ref="O26:U26"/>
    <mergeCell ref="O27:U27"/>
    <mergeCell ref="O28:U28"/>
    <mergeCell ref="H29:J29"/>
    <mergeCell ref="D30:L30"/>
    <mergeCell ref="J31:U31"/>
    <mergeCell ref="D33:E33"/>
    <mergeCell ref="F33:G33"/>
    <mergeCell ref="L33:N33"/>
    <mergeCell ref="O33:P33"/>
    <mergeCell ref="S33:T33"/>
    <mergeCell ref="C44:C45"/>
    <mergeCell ref="D44:D45"/>
    <mergeCell ref="E44:E45"/>
    <mergeCell ref="F44:F45"/>
    <mergeCell ref="G44:G45"/>
    <mergeCell ref="H44:H45"/>
    <mergeCell ref="U44:U45"/>
    <mergeCell ref="D46:F46"/>
    <mergeCell ref="R46:S46"/>
    <mergeCell ref="I44:I45"/>
    <mergeCell ref="J44:J45"/>
    <mergeCell ref="K44:K45"/>
    <mergeCell ref="L44:L45"/>
    <mergeCell ref="O44:O45"/>
    <mergeCell ref="S44:S45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27.421875" style="0" customWidth="1"/>
  </cols>
  <sheetData>
    <row r="5" ht="18" customHeight="1"/>
    <row r="6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2021-11-15T06:18:19Z</cp:lastPrinted>
  <dcterms:created xsi:type="dcterms:W3CDTF">1996-10-08T23:32:33Z</dcterms:created>
  <dcterms:modified xsi:type="dcterms:W3CDTF">2021-12-13T08:49:18Z</dcterms:modified>
  <cp:category/>
  <cp:version/>
  <cp:contentType/>
  <cp:contentStatus/>
</cp:coreProperties>
</file>