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Додаток №1" sheetId="1" r:id="rId1"/>
    <sheet name="додаток №2" sheetId="2" r:id="rId2"/>
    <sheet name="тарифна сітка" sheetId="3" r:id="rId3"/>
    <sheet name="Додаток №4" sheetId="4" r:id="rId4"/>
    <sheet name="додаток №3" sheetId="5" r:id="rId5"/>
    <sheet name="додаток №5" sheetId="6" r:id="rId6"/>
  </sheets>
  <definedNames/>
  <calcPr fullCalcOnLoad="1"/>
</workbook>
</file>

<file path=xl/sharedStrings.xml><?xml version="1.0" encoding="utf-8"?>
<sst xmlns="http://schemas.openxmlformats.org/spreadsheetml/2006/main" count="166" uniqueCount="102">
  <si>
    <t>ШТАТНИЙ РОЗПИС</t>
  </si>
  <si>
    <t>Найменування прфесій</t>
  </si>
  <si>
    <t>К-сть штатних одиниць, чол.</t>
  </si>
  <si>
    <t>Розряд</t>
  </si>
  <si>
    <t>Погодинний тариф грн..коп</t>
  </si>
  <si>
    <t>Коефі цієнт шкідли вості 4% грн..коп</t>
  </si>
  <si>
    <t>Коефі цієнт нічні 20% грн..коп</t>
  </si>
  <si>
    <t>Коефіцієнт гірський 25%</t>
  </si>
  <si>
    <t>Разом грн.коп.</t>
  </si>
  <si>
    <t>Місячний фонд оплпти грн..коп</t>
  </si>
  <si>
    <t>Річний фонд оплати грн.коп</t>
  </si>
  <si>
    <t>Разом</t>
  </si>
  <si>
    <t>Премія 10%</t>
  </si>
  <si>
    <t>Всього</t>
  </si>
  <si>
    <t>Оператор на решітці</t>
  </si>
  <si>
    <t>Оператор на аротенках</t>
  </si>
  <si>
    <t>Слюсар каналіз.мережі</t>
  </si>
  <si>
    <t>Слюсар очисних споруд</t>
  </si>
  <si>
    <t>Водій спец.автомашини</t>
  </si>
  <si>
    <t>Місячна тарифна ставка грн.коп</t>
  </si>
  <si>
    <t xml:space="preserve">Погодинна тарифна сітка </t>
  </si>
  <si>
    <t>робітників Рахівського КП "Рахітепло"</t>
  </si>
  <si>
    <t>I</t>
  </si>
  <si>
    <t>II</t>
  </si>
  <si>
    <t>III</t>
  </si>
  <si>
    <t>IV</t>
  </si>
  <si>
    <t>V</t>
  </si>
  <si>
    <t>VI</t>
  </si>
  <si>
    <t>Розряд:</t>
  </si>
  <si>
    <t>Коефіцієнти співвідношення</t>
  </si>
  <si>
    <t>Часова тарифна ставка</t>
  </si>
  <si>
    <t>Погодинна тарифна сітка</t>
  </si>
  <si>
    <t>Доплата</t>
  </si>
  <si>
    <t>Разом грн. коп</t>
  </si>
  <si>
    <t>Коефіціент гірських 25% грн.коп.</t>
  </si>
  <si>
    <t>Електромонтер</t>
  </si>
  <si>
    <t>Слюсар авар.відбудов.робіт</t>
  </si>
  <si>
    <t>Водій спец.а/в</t>
  </si>
  <si>
    <t>Тракторист</t>
  </si>
  <si>
    <t xml:space="preserve">Інженерно-технічних працівників, спеціалістів та службовців </t>
  </si>
  <si>
    <t>Рахівського КП «Рахівтепло»</t>
  </si>
  <si>
    <t>Найменування посад</t>
  </si>
  <si>
    <t>Кількість штатних одиниць, чол..</t>
  </si>
  <si>
    <t>Посадовий
оклад, грн..коп.</t>
  </si>
  <si>
    <t>Коефіцієнт гірський 25% грн..коп.</t>
  </si>
  <si>
    <t>Разом:</t>
  </si>
  <si>
    <t>Місячний фонд оплати грн..коп.</t>
  </si>
  <si>
    <t>Річний фонд  оплати грн..коп.</t>
  </si>
  <si>
    <t>штатних</t>
  </si>
  <si>
    <t>грн..коп.</t>
  </si>
  <si>
    <t>гірський</t>
  </si>
  <si>
    <t>фонд</t>
  </si>
  <si>
    <t>одиниць,</t>
  </si>
  <si>
    <t>оплати грн..коп.</t>
  </si>
  <si>
    <t>чол..</t>
  </si>
  <si>
    <t>Начальник</t>
  </si>
  <si>
    <t>Головний інженер</t>
  </si>
  <si>
    <t>Головний бухгалтер</t>
  </si>
  <si>
    <t>Гол економіст</t>
  </si>
  <si>
    <t>Юрист</t>
  </si>
  <si>
    <t>Інспектор по охороні праці</t>
  </si>
  <si>
    <t>Інспектор відділу кадрів</t>
  </si>
  <si>
    <t>Бухгалтер</t>
  </si>
  <si>
    <t>Інспектор</t>
  </si>
  <si>
    <t>Іненерно-технічни працівників, спеціалістівслубовців</t>
  </si>
  <si>
    <t>загально-виробничого персоналу</t>
  </si>
  <si>
    <t xml:space="preserve">
Посадовий
оклад, грн..коп.
</t>
  </si>
  <si>
    <t>Майстер аварійно-відновлювальних робіт</t>
  </si>
  <si>
    <t>Майстер очисних споруд</t>
  </si>
  <si>
    <t>Прибиральниця</t>
  </si>
  <si>
    <t>"Затверджую"</t>
  </si>
  <si>
    <t>Начальник Рахівського КП "Рахівтепло"</t>
  </si>
  <si>
    <t>___________ В.В. Веклюк</t>
  </si>
  <si>
    <t>Заст.начальника по дохідній частині</t>
  </si>
  <si>
    <t>Інспекція</t>
  </si>
  <si>
    <t>Старший інспектор</t>
  </si>
  <si>
    <t>Токар</t>
  </si>
  <si>
    <t>"_____"____________ 2018 року.</t>
  </si>
  <si>
    <t>Вводиться із «___» ____________ 2018 року</t>
  </si>
  <si>
    <t>Оператор спецводоочистки</t>
  </si>
  <si>
    <t>Оператор головн.пульту керування насос.обладнан.</t>
  </si>
  <si>
    <t>Старш.оператор головного пульту керув.насос.обладн.</t>
  </si>
  <si>
    <t xml:space="preserve"> робітників та обслуговуючого персоналу водопровід</t>
  </si>
  <si>
    <t>Електрогазозварювальник</t>
  </si>
  <si>
    <t xml:space="preserve"> робітників аварійної бригади водопровідно-каналізаційних мереж</t>
  </si>
  <si>
    <t xml:space="preserve"> робітників та обслуговуючого персоналу очисних споруд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</si>
  <si>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</si>
  <si>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</si>
  <si>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Тоже з К 1,2</t>
  </si>
  <si>
    <t>Прожитковий мінімум із 01.01.2018 р. - 1853 грн.</t>
  </si>
  <si>
    <t xml:space="preserve">
</t>
  </si>
  <si>
    <t>Додаток №1</t>
  </si>
  <si>
    <t>до рішення міської ради</t>
  </si>
  <si>
    <t>Міський голова</t>
  </si>
  <si>
    <t>В.В.Медвідь</t>
  </si>
  <si>
    <t>Додаток №2</t>
  </si>
  <si>
    <t xml:space="preserve">до рішення міської ради </t>
  </si>
  <si>
    <t>Додаток №3</t>
  </si>
  <si>
    <t>Додаток №4</t>
  </si>
  <si>
    <t>Додаток №5</t>
  </si>
  <si>
    <t xml:space="preserve">від   2018 р. № </t>
  </si>
  <si>
    <t xml:space="preserve">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</si>
</sst>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 wrapText="1"/>
    </xf>
    <xf numFmtId="2" fontId="1" fillId="0" borderId="14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00" fontId="6" fillId="0" borderId="20" xfId="0" applyNumberFormat="1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7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94" fontId="0" fillId="0" borderId="0" xfId="43" applyFont="1" applyAlignment="1">
      <alignment/>
    </xf>
    <xf numFmtId="194" fontId="5" fillId="0" borderId="0" xfId="43" applyFont="1" applyAlignment="1">
      <alignment/>
    </xf>
    <xf numFmtId="194" fontId="12" fillId="0" borderId="0" xfId="43" applyFont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194" fontId="12" fillId="0" borderId="0" xfId="43" applyFont="1" applyAlignment="1">
      <alignment wrapText="1"/>
    </xf>
    <xf numFmtId="194" fontId="5" fillId="0" borderId="0" xfId="43" applyFont="1" applyAlignment="1">
      <alignment horizontal="center"/>
    </xf>
    <xf numFmtId="0" fontId="2" fillId="0" borderId="0" xfId="0" applyFont="1" applyAlignment="1">
      <alignment/>
    </xf>
    <xf numFmtId="194" fontId="1" fillId="0" borderId="0" xfId="43" applyFont="1" applyAlignment="1">
      <alignment/>
    </xf>
    <xf numFmtId="0" fontId="1" fillId="0" borderId="0" xfId="0" applyFont="1" applyAlignment="1">
      <alignment/>
    </xf>
    <xf numFmtId="194" fontId="1" fillId="0" borderId="0" xfId="43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5" fillId="0" borderId="14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94" fontId="1" fillId="0" borderId="0" xfId="43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94" fontId="1" fillId="0" borderId="0" xfId="43" applyFont="1" applyAlignment="1">
      <alignment horizontal="center"/>
    </xf>
    <xf numFmtId="194" fontId="5" fillId="0" borderId="0" xfId="4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14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27.7109375" style="0" customWidth="1"/>
    <col min="2" max="2" width="9.140625" style="0" hidden="1" customWidth="1"/>
    <col min="3" max="3" width="6.28125" style="0" customWidth="1"/>
    <col min="4" max="4" width="9.140625" style="0" hidden="1" customWidth="1"/>
    <col min="5" max="5" width="4.421875" style="0" customWidth="1"/>
    <col min="6" max="6" width="7.57421875" style="0" customWidth="1"/>
    <col min="7" max="7" width="9.00390625" style="0" customWidth="1"/>
    <col min="8" max="8" width="8.7109375" style="0" customWidth="1"/>
    <col min="9" max="9" width="9.140625" style="0" customWidth="1"/>
    <col min="10" max="10" width="2.421875" style="0" hidden="1" customWidth="1"/>
    <col min="11" max="11" width="8.57421875" style="0" customWidth="1"/>
    <col min="12" max="12" width="9.140625" style="0" hidden="1" customWidth="1"/>
    <col min="13" max="13" width="9.00390625" style="0" customWidth="1"/>
    <col min="14" max="14" width="9.140625" style="0" hidden="1" customWidth="1"/>
    <col min="17" max="17" width="10.421875" style="0" customWidth="1"/>
    <col min="18" max="18" width="9.140625" style="0" hidden="1" customWidth="1"/>
    <col min="19" max="19" width="11.8515625" style="0" customWidth="1"/>
  </cols>
  <sheetData>
    <row r="1" spans="13:19" ht="15.75" customHeight="1">
      <c r="M1" s="111" t="s">
        <v>90</v>
      </c>
      <c r="N1" s="88"/>
      <c r="O1" s="88"/>
      <c r="P1" s="88"/>
      <c r="Q1" s="86"/>
      <c r="R1" s="86"/>
      <c r="S1" s="86"/>
    </row>
    <row r="2" spans="13:19" ht="15.75" customHeight="1">
      <c r="M2" s="87"/>
      <c r="N2" s="87"/>
      <c r="O2" s="87"/>
      <c r="P2" s="87"/>
      <c r="Q2" s="86" t="s">
        <v>91</v>
      </c>
      <c r="R2" s="86"/>
      <c r="S2" s="86"/>
    </row>
    <row r="3" spans="13:19" ht="15.75" customHeight="1">
      <c r="M3" s="87"/>
      <c r="N3" s="87"/>
      <c r="O3" s="87"/>
      <c r="P3" s="114" t="s">
        <v>92</v>
      </c>
      <c r="Q3" s="87"/>
      <c r="R3" s="86"/>
      <c r="S3" s="86"/>
    </row>
    <row r="4" spans="13:19" ht="15.75" customHeight="1">
      <c r="M4" s="87"/>
      <c r="N4" s="87"/>
      <c r="O4" s="87"/>
      <c r="P4" s="129"/>
      <c r="Q4" s="129"/>
      <c r="R4" s="129"/>
      <c r="S4" s="129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>
      <c r="S12" s="56"/>
    </row>
    <row r="13" spans="16:19" ht="12.75">
      <c r="P13" s="130" t="s">
        <v>100</v>
      </c>
      <c r="Q13" s="124"/>
      <c r="R13" s="124"/>
      <c r="S13" s="124"/>
    </row>
    <row r="14" spans="1:19" ht="18.75">
      <c r="A14" s="1"/>
      <c r="B14" s="118"/>
      <c r="C14" s="118"/>
      <c r="D14" s="118"/>
      <c r="E14" s="118"/>
      <c r="F14" s="121" t="s">
        <v>0</v>
      </c>
      <c r="G14" s="122"/>
      <c r="H14" s="122"/>
      <c r="I14" s="122"/>
      <c r="J14" s="122"/>
      <c r="K14" s="122"/>
      <c r="L14" s="122"/>
      <c r="M14" s="119"/>
      <c r="N14" s="119"/>
      <c r="O14" s="119"/>
      <c r="P14" s="119"/>
      <c r="Q14" s="119"/>
      <c r="R14" s="119"/>
      <c r="S14" s="119"/>
    </row>
    <row r="15" spans="1:19" ht="17.25" customHeight="1">
      <c r="A15" s="1"/>
      <c r="B15" s="125" t="s">
        <v>82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0"/>
      <c r="P15" s="120"/>
      <c r="Q15" s="120"/>
      <c r="R15" s="120"/>
      <c r="S15" s="120"/>
    </row>
    <row r="16" spans="1:19" ht="15.75" customHeight="1">
      <c r="A16" s="40"/>
      <c r="B16" s="39"/>
      <c r="C16" s="39"/>
      <c r="D16" s="40"/>
      <c r="E16" s="40"/>
      <c r="F16" s="1"/>
      <c r="G16" s="1"/>
      <c r="H16" s="133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76.5" customHeight="1">
      <c r="A17" s="2" t="s">
        <v>1</v>
      </c>
      <c r="B17" s="37" t="s">
        <v>2</v>
      </c>
      <c r="C17" s="41" t="s">
        <v>2</v>
      </c>
      <c r="D17" s="37" t="s">
        <v>3</v>
      </c>
      <c r="E17" s="41" t="s">
        <v>3</v>
      </c>
      <c r="F17" s="3" t="s">
        <v>4</v>
      </c>
      <c r="G17" s="2" t="s">
        <v>19</v>
      </c>
      <c r="H17" s="3" t="s">
        <v>5</v>
      </c>
      <c r="I17" s="3" t="s">
        <v>6</v>
      </c>
      <c r="J17" s="37" t="s">
        <v>7</v>
      </c>
      <c r="K17" s="57" t="s">
        <v>34</v>
      </c>
      <c r="L17" s="41"/>
      <c r="M17" s="2" t="s">
        <v>8</v>
      </c>
      <c r="N17" s="2"/>
      <c r="O17" s="2" t="s">
        <v>32</v>
      </c>
      <c r="P17" s="2" t="s">
        <v>8</v>
      </c>
      <c r="Q17" s="37" t="s">
        <v>9</v>
      </c>
      <c r="R17" s="41"/>
      <c r="S17" s="2" t="s">
        <v>10</v>
      </c>
    </row>
    <row r="18" spans="1:19" s="89" customFormat="1" ht="15" customHeight="1">
      <c r="A18" s="90">
        <v>1</v>
      </c>
      <c r="B18" s="91"/>
      <c r="C18" s="90">
        <v>2</v>
      </c>
      <c r="D18" s="91"/>
      <c r="E18" s="4">
        <v>3</v>
      </c>
      <c r="F18" s="4">
        <v>4</v>
      </c>
      <c r="G18" s="4">
        <v>5</v>
      </c>
      <c r="H18" s="43">
        <v>6</v>
      </c>
      <c r="I18" s="90">
        <v>7</v>
      </c>
      <c r="J18" s="91"/>
      <c r="K18" s="4">
        <v>8</v>
      </c>
      <c r="L18" s="90">
        <v>9</v>
      </c>
      <c r="M18" s="91">
        <v>9</v>
      </c>
      <c r="N18" s="90">
        <v>10</v>
      </c>
      <c r="O18" s="5">
        <v>10</v>
      </c>
      <c r="P18" s="5">
        <v>11</v>
      </c>
      <c r="Q18" s="91">
        <v>12</v>
      </c>
      <c r="R18" s="90">
        <v>11</v>
      </c>
      <c r="S18" s="91">
        <v>13</v>
      </c>
    </row>
    <row r="19" spans="1:19" ht="15" customHeight="1">
      <c r="A19" s="9" t="s">
        <v>79</v>
      </c>
      <c r="B19" s="42"/>
      <c r="C19" s="90">
        <v>1</v>
      </c>
      <c r="D19" s="91"/>
      <c r="E19" s="5">
        <v>2</v>
      </c>
      <c r="F19" s="5">
        <v>12.05</v>
      </c>
      <c r="G19" s="5">
        <f>F19*166</f>
        <v>2000.3000000000002</v>
      </c>
      <c r="H19" s="92">
        <f>G19*0.04</f>
        <v>80.01200000000001</v>
      </c>
      <c r="I19" s="93">
        <f>G19*0.2/4</f>
        <v>100.01500000000001</v>
      </c>
      <c r="J19" s="94"/>
      <c r="K19" s="50">
        <f aca="true" t="shared" si="0" ref="K19:K25">(G19)*0.25</f>
        <v>500.07500000000005</v>
      </c>
      <c r="L19" s="93">
        <f>G19+H19+I19+K19</f>
        <v>2680.402</v>
      </c>
      <c r="M19" s="94">
        <f aca="true" t="shared" si="1" ref="M19:M25">G19+H19+I19+K19</f>
        <v>2680.402</v>
      </c>
      <c r="N19" s="93">
        <v>21798</v>
      </c>
      <c r="O19" s="50">
        <v>1750</v>
      </c>
      <c r="P19" s="50">
        <f aca="true" t="shared" si="2" ref="P19:P25">M19+O19</f>
        <v>4430.402</v>
      </c>
      <c r="Q19" s="94">
        <f>P19*C19</f>
        <v>4430.402</v>
      </c>
      <c r="R19" s="93">
        <v>261576</v>
      </c>
      <c r="S19" s="94">
        <f aca="true" t="shared" si="3" ref="S19:S25">Q19*12</f>
        <v>53164.824</v>
      </c>
    </row>
    <row r="20" spans="1:19" ht="31.5" customHeight="1">
      <c r="A20" s="9" t="s">
        <v>81</v>
      </c>
      <c r="B20" s="42"/>
      <c r="C20" s="96">
        <v>1</v>
      </c>
      <c r="D20" s="97"/>
      <c r="E20" s="3">
        <v>4</v>
      </c>
      <c r="F20" s="3">
        <v>15.07</v>
      </c>
      <c r="G20" s="5">
        <f aca="true" t="shared" si="4" ref="G20:G25">F20*166</f>
        <v>2501.62</v>
      </c>
      <c r="H20" s="98">
        <f>G20*0.04</f>
        <v>100.06479999999999</v>
      </c>
      <c r="I20" s="99">
        <f>G20*0.2/4</f>
        <v>125.081</v>
      </c>
      <c r="J20" s="100"/>
      <c r="K20" s="101">
        <f t="shared" si="0"/>
        <v>625.405</v>
      </c>
      <c r="L20" s="99"/>
      <c r="M20" s="100">
        <f t="shared" si="1"/>
        <v>3352.1708</v>
      </c>
      <c r="N20" s="99"/>
      <c r="O20" s="101">
        <v>1750</v>
      </c>
      <c r="P20" s="101">
        <f t="shared" si="2"/>
        <v>5102.1708</v>
      </c>
      <c r="Q20" s="100">
        <f aca="true" t="shared" si="5" ref="Q20:Q25">P20*C20</f>
        <v>5102.1708</v>
      </c>
      <c r="R20" s="99"/>
      <c r="S20" s="100">
        <f t="shared" si="3"/>
        <v>61226.0496</v>
      </c>
    </row>
    <row r="21" spans="1:19" ht="30" customHeight="1">
      <c r="A21" s="9" t="s">
        <v>80</v>
      </c>
      <c r="B21" s="42"/>
      <c r="C21" s="96">
        <v>4</v>
      </c>
      <c r="D21" s="97"/>
      <c r="E21" s="3">
        <v>3</v>
      </c>
      <c r="F21" s="3">
        <v>13.39</v>
      </c>
      <c r="G21" s="5">
        <f t="shared" si="4"/>
        <v>2222.7400000000002</v>
      </c>
      <c r="H21" s="98">
        <f>G21*0.04</f>
        <v>88.90960000000001</v>
      </c>
      <c r="I21" s="99">
        <f>G21*0.2/4</f>
        <v>111.13700000000001</v>
      </c>
      <c r="J21" s="100"/>
      <c r="K21" s="101">
        <f t="shared" si="0"/>
        <v>555.6850000000001</v>
      </c>
      <c r="L21" s="99">
        <f>G21+H21+I21+K21</f>
        <v>2978.4716000000003</v>
      </c>
      <c r="M21" s="100">
        <f t="shared" si="1"/>
        <v>2978.4716000000003</v>
      </c>
      <c r="N21" s="99">
        <v>24221.35</v>
      </c>
      <c r="O21" s="101">
        <v>1750</v>
      </c>
      <c r="P21" s="101">
        <f t="shared" si="2"/>
        <v>4728.471600000001</v>
      </c>
      <c r="Q21" s="94">
        <f t="shared" si="5"/>
        <v>18913.886400000003</v>
      </c>
      <c r="R21" s="99">
        <v>290656.2</v>
      </c>
      <c r="S21" s="100">
        <f t="shared" si="3"/>
        <v>226966.63680000004</v>
      </c>
    </row>
    <row r="22" spans="1:19" ht="16.5" customHeight="1">
      <c r="A22" s="9" t="s">
        <v>35</v>
      </c>
      <c r="B22" s="42"/>
      <c r="C22" s="90">
        <v>1</v>
      </c>
      <c r="D22" s="91"/>
      <c r="E22" s="5">
        <v>4</v>
      </c>
      <c r="F22" s="5">
        <v>15.07</v>
      </c>
      <c r="G22" s="5">
        <f t="shared" si="4"/>
        <v>2501.62</v>
      </c>
      <c r="H22" s="92"/>
      <c r="I22" s="93"/>
      <c r="J22" s="94"/>
      <c r="K22" s="50">
        <f t="shared" si="0"/>
        <v>625.405</v>
      </c>
      <c r="L22" s="93">
        <f>G22+H22+I22+K22</f>
        <v>3127.0249999999996</v>
      </c>
      <c r="M22" s="94">
        <f t="shared" si="1"/>
        <v>3127.0249999999996</v>
      </c>
      <c r="N22" s="93">
        <f>L22*C22</f>
        <v>3127.0249999999996</v>
      </c>
      <c r="O22" s="50">
        <v>1750</v>
      </c>
      <c r="P22" s="50">
        <f t="shared" si="2"/>
        <v>4877.025</v>
      </c>
      <c r="Q22" s="94">
        <f t="shared" si="5"/>
        <v>4877.025</v>
      </c>
      <c r="R22" s="90">
        <v>59994.72</v>
      </c>
      <c r="S22" s="94">
        <f t="shared" si="3"/>
        <v>58524.299999999996</v>
      </c>
    </row>
    <row r="23" spans="1:19" ht="13.5" customHeight="1">
      <c r="A23" s="9" t="s">
        <v>37</v>
      </c>
      <c r="B23" s="42"/>
      <c r="C23" s="90">
        <v>0.5</v>
      </c>
      <c r="D23" s="91"/>
      <c r="E23" s="5">
        <v>3</v>
      </c>
      <c r="F23" s="5">
        <v>13.39</v>
      </c>
      <c r="G23" s="5">
        <f t="shared" si="4"/>
        <v>2222.7400000000002</v>
      </c>
      <c r="H23" s="92"/>
      <c r="I23" s="93"/>
      <c r="J23" s="94"/>
      <c r="K23" s="50">
        <f t="shared" si="0"/>
        <v>555.6850000000001</v>
      </c>
      <c r="L23" s="93">
        <f>G23+H23+I23+K23</f>
        <v>2778.425</v>
      </c>
      <c r="M23" s="94">
        <f t="shared" si="1"/>
        <v>2778.425</v>
      </c>
      <c r="N23" s="93">
        <f>L23*C23</f>
        <v>1389.2125</v>
      </c>
      <c r="O23" s="50">
        <v>1750</v>
      </c>
      <c r="P23" s="50">
        <f t="shared" si="2"/>
        <v>4528.425</v>
      </c>
      <c r="Q23" s="94">
        <f t="shared" si="5"/>
        <v>2264.2125</v>
      </c>
      <c r="R23" s="90">
        <v>53331.48</v>
      </c>
      <c r="S23" s="94">
        <f t="shared" si="3"/>
        <v>27170.550000000003</v>
      </c>
    </row>
    <row r="24" spans="1:19" ht="15" customHeight="1">
      <c r="A24" s="9" t="s">
        <v>38</v>
      </c>
      <c r="B24" s="42"/>
      <c r="C24" s="90">
        <v>1</v>
      </c>
      <c r="D24" s="91"/>
      <c r="E24" s="5">
        <v>3</v>
      </c>
      <c r="F24" s="5">
        <v>13.39</v>
      </c>
      <c r="G24" s="5">
        <f t="shared" si="4"/>
        <v>2222.7400000000002</v>
      </c>
      <c r="H24" s="92"/>
      <c r="I24" s="93"/>
      <c r="J24" s="94"/>
      <c r="K24" s="50">
        <f t="shared" si="0"/>
        <v>555.6850000000001</v>
      </c>
      <c r="L24" s="93">
        <f>G24+H24+I24+K24</f>
        <v>2778.425</v>
      </c>
      <c r="M24" s="94">
        <f t="shared" si="1"/>
        <v>2778.425</v>
      </c>
      <c r="N24" s="93">
        <f>L24*C24</f>
        <v>2778.425</v>
      </c>
      <c r="O24" s="50">
        <v>1750</v>
      </c>
      <c r="P24" s="50">
        <f t="shared" si="2"/>
        <v>4528.425</v>
      </c>
      <c r="Q24" s="94">
        <f t="shared" si="5"/>
        <v>4528.425</v>
      </c>
      <c r="R24" s="90">
        <v>53331.48</v>
      </c>
      <c r="S24" s="94">
        <f t="shared" si="3"/>
        <v>54341.100000000006</v>
      </c>
    </row>
    <row r="25" spans="1:19" ht="15" customHeight="1">
      <c r="A25" s="9" t="s">
        <v>76</v>
      </c>
      <c r="B25" s="42"/>
      <c r="C25" s="90">
        <v>1</v>
      </c>
      <c r="D25" s="91"/>
      <c r="E25" s="5">
        <v>5</v>
      </c>
      <c r="F25" s="5">
        <v>17.19</v>
      </c>
      <c r="G25" s="5">
        <f t="shared" si="4"/>
        <v>2853.5400000000004</v>
      </c>
      <c r="H25" s="92"/>
      <c r="I25" s="93"/>
      <c r="J25" s="94"/>
      <c r="K25" s="50">
        <f t="shared" si="0"/>
        <v>713.3850000000001</v>
      </c>
      <c r="L25" s="93">
        <f>G25+H25+I25+K25</f>
        <v>3566.9250000000006</v>
      </c>
      <c r="M25" s="94">
        <f t="shared" si="1"/>
        <v>3566.9250000000006</v>
      </c>
      <c r="N25" s="93">
        <f>L25*C25</f>
        <v>3566.9250000000006</v>
      </c>
      <c r="O25" s="50">
        <v>1750</v>
      </c>
      <c r="P25" s="50">
        <f t="shared" si="2"/>
        <v>5316.925000000001</v>
      </c>
      <c r="Q25" s="94">
        <f t="shared" si="5"/>
        <v>5316.925000000001</v>
      </c>
      <c r="R25" s="90"/>
      <c r="S25" s="94">
        <f t="shared" si="3"/>
        <v>63803.10000000001</v>
      </c>
    </row>
    <row r="26" spans="1:19" ht="15" customHeight="1">
      <c r="A26" s="44" t="s">
        <v>11</v>
      </c>
      <c r="B26" s="45"/>
      <c r="C26" s="46">
        <f>SUM(C19:C25)</f>
        <v>9.5</v>
      </c>
      <c r="D26" s="5"/>
      <c r="E26" s="46"/>
      <c r="F26" s="46"/>
      <c r="G26" s="46"/>
      <c r="H26" s="46"/>
      <c r="I26" s="46"/>
      <c r="J26" s="5"/>
      <c r="K26" s="46"/>
      <c r="L26" s="5"/>
      <c r="M26" s="58"/>
      <c r="N26" s="59" t="e">
        <f>N19+N21+#REF!+N22+#REF!+#REF!+#REF!+N23+N24</f>
        <v>#REF!</v>
      </c>
      <c r="O26" s="127"/>
      <c r="P26" s="127"/>
      <c r="Q26" s="102">
        <f>SUM(Q19:Q25)</f>
        <v>45433.04670000001</v>
      </c>
      <c r="R26" s="60">
        <f>SUM(R19:R25)</f>
        <v>718889.8799999999</v>
      </c>
      <c r="S26" s="102">
        <f>SUM(S19:S25)</f>
        <v>545196.5604</v>
      </c>
    </row>
    <row r="27" spans="1:19" ht="15" customHeight="1">
      <c r="A27" s="47"/>
      <c r="B27" s="48"/>
      <c r="C27" s="49"/>
      <c r="D27" s="5"/>
      <c r="E27" s="49"/>
      <c r="F27" s="49"/>
      <c r="G27" s="49"/>
      <c r="H27" s="49"/>
      <c r="I27" s="49"/>
      <c r="J27" s="5"/>
      <c r="K27" s="49"/>
      <c r="L27" s="50">
        <f>SUM(L19:L26)</f>
        <v>17909.6736</v>
      </c>
      <c r="M27" s="49"/>
      <c r="N27" s="47"/>
      <c r="O27" s="128"/>
      <c r="P27" s="128"/>
      <c r="Q27" s="61"/>
      <c r="R27" s="62"/>
      <c r="S27" s="63"/>
    </row>
    <row r="28" spans="1:19" ht="15" customHeight="1">
      <c r="A28" s="9" t="s">
        <v>12</v>
      </c>
      <c r="B28" s="42"/>
      <c r="C28" s="9"/>
      <c r="D28" s="42"/>
      <c r="E28" s="5"/>
      <c r="F28" s="5"/>
      <c r="G28" s="5"/>
      <c r="H28" s="5"/>
      <c r="I28" s="9"/>
      <c r="J28" s="42"/>
      <c r="K28" s="5"/>
      <c r="L28" s="9"/>
      <c r="M28" s="42"/>
      <c r="N28" s="9"/>
      <c r="O28" s="95"/>
      <c r="P28" s="95"/>
      <c r="Q28" s="64"/>
      <c r="R28" s="65">
        <f>R26/10</f>
        <v>71888.98799999998</v>
      </c>
      <c r="S28" s="66">
        <f>S26*0.1</f>
        <v>54519.65604</v>
      </c>
    </row>
    <row r="29" spans="1:19" ht="15" customHeight="1">
      <c r="A29" s="44" t="s">
        <v>13</v>
      </c>
      <c r="B29" s="51"/>
      <c r="C29" s="52"/>
      <c r="D29" s="53"/>
      <c r="E29" s="46"/>
      <c r="F29" s="46"/>
      <c r="G29" s="46"/>
      <c r="H29" s="46"/>
      <c r="I29" s="52"/>
      <c r="J29" s="53"/>
      <c r="K29" s="46"/>
      <c r="L29" s="52"/>
      <c r="M29" s="53"/>
      <c r="N29" s="52"/>
      <c r="O29" s="131"/>
      <c r="P29" s="131"/>
      <c r="Q29" s="53"/>
      <c r="R29" s="59">
        <f>R28+R26</f>
        <v>790778.8679999999</v>
      </c>
      <c r="S29" s="51">
        <f>SUM(S26:S28)</f>
        <v>599716.21644</v>
      </c>
    </row>
    <row r="30" spans="1:19" ht="15" customHeight="1">
      <c r="A30" s="47"/>
      <c r="B30" s="54"/>
      <c r="C30" s="12"/>
      <c r="D30" s="55"/>
      <c r="E30" s="49"/>
      <c r="F30" s="49"/>
      <c r="G30" s="49"/>
      <c r="H30" s="49"/>
      <c r="I30" s="12"/>
      <c r="J30" s="55"/>
      <c r="K30" s="49"/>
      <c r="L30" s="12"/>
      <c r="M30" s="55"/>
      <c r="N30" s="12"/>
      <c r="O30" s="132"/>
      <c r="P30" s="132"/>
      <c r="Q30" s="55"/>
      <c r="R30" s="47"/>
      <c r="S30" s="54"/>
    </row>
    <row r="31" ht="2.25" customHeight="1"/>
    <row r="32" ht="15" customHeight="1"/>
    <row r="33" spans="1:17" ht="15" customHeight="1">
      <c r="A33" s="113" t="s">
        <v>93</v>
      </c>
      <c r="O33" s="123" t="s">
        <v>94</v>
      </c>
      <c r="P33" s="124"/>
      <c r="Q33" s="124"/>
    </row>
    <row r="34" ht="1.5" customHeight="1"/>
    <row r="35" ht="1.5" customHeight="1" hidden="1"/>
    <row r="36" ht="7.5" customHeight="1"/>
  </sheetData>
  <sheetProtection/>
  <mergeCells count="14">
    <mergeCell ref="P4:S4"/>
    <mergeCell ref="P13:S13"/>
    <mergeCell ref="O29:O30"/>
    <mergeCell ref="P29:P30"/>
    <mergeCell ref="H16:S16"/>
    <mergeCell ref="D14:E14"/>
    <mergeCell ref="M14:S14"/>
    <mergeCell ref="O15:S15"/>
    <mergeCell ref="F14:L14"/>
    <mergeCell ref="O33:Q33"/>
    <mergeCell ref="B14:C14"/>
    <mergeCell ref="B15:N15"/>
    <mergeCell ref="O26:O27"/>
    <mergeCell ref="P26:P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0.13671875" style="0" customWidth="1"/>
    <col min="2" max="2" width="27.00390625" style="0" customWidth="1"/>
    <col min="3" max="3" width="13.00390625" style="0" customWidth="1"/>
    <col min="4" max="4" width="14.8515625" style="0" customWidth="1"/>
    <col min="5" max="5" width="15.421875" style="0" customWidth="1"/>
    <col min="6" max="6" width="19.8515625" style="0" customWidth="1"/>
    <col min="7" max="7" width="0.13671875" style="0" hidden="1" customWidth="1"/>
    <col min="8" max="8" width="12.140625" style="0" customWidth="1"/>
    <col min="9" max="9" width="11.8515625" style="0" customWidth="1"/>
    <col min="14" max="14" width="11.7109375" style="0" customWidth="1"/>
    <col min="15" max="15" width="20.8515625" style="0" customWidth="1"/>
  </cols>
  <sheetData>
    <row r="1" spans="6:9" ht="15.75">
      <c r="F1" s="142"/>
      <c r="G1" s="142"/>
      <c r="H1" s="142"/>
      <c r="I1" s="142"/>
    </row>
    <row r="2" spans="6:12" ht="15.75">
      <c r="F2" s="139" t="s">
        <v>95</v>
      </c>
      <c r="G2" s="145"/>
      <c r="H2" s="145"/>
      <c r="I2" s="85"/>
      <c r="J2" s="85"/>
      <c r="K2" s="85"/>
      <c r="L2" s="85"/>
    </row>
    <row r="3" spans="6:12" ht="15.75">
      <c r="F3" s="141" t="s">
        <v>96</v>
      </c>
      <c r="G3" s="140"/>
      <c r="H3" s="140"/>
      <c r="I3" s="140"/>
      <c r="J3" s="85"/>
      <c r="K3" s="85"/>
      <c r="L3" s="85"/>
    </row>
    <row r="4" spans="6:12" ht="15.75">
      <c r="F4" s="139"/>
      <c r="G4" s="139"/>
      <c r="H4" s="139"/>
      <c r="I4" s="139"/>
      <c r="J4" s="85"/>
      <c r="K4" s="85"/>
      <c r="L4" s="85"/>
    </row>
    <row r="5" spans="6:12" ht="15.75">
      <c r="F5" s="139"/>
      <c r="G5" s="139"/>
      <c r="H5" s="139"/>
      <c r="I5" s="139"/>
      <c r="J5" s="85"/>
      <c r="K5" s="85"/>
      <c r="L5" s="85"/>
    </row>
    <row r="6" spans="6:12" ht="15.75">
      <c r="F6" s="140"/>
      <c r="G6" s="140"/>
      <c r="H6" s="140"/>
      <c r="I6" s="140"/>
      <c r="J6" s="85"/>
      <c r="K6" s="85"/>
      <c r="L6" s="85"/>
    </row>
    <row r="7" ht="15.75">
      <c r="E7" s="67" t="s">
        <v>0</v>
      </c>
    </row>
    <row r="8" ht="15.75">
      <c r="E8" s="67" t="s">
        <v>39</v>
      </c>
    </row>
    <row r="9" ht="15.75">
      <c r="E9" s="67" t="s">
        <v>40</v>
      </c>
    </row>
    <row r="10" ht="9" customHeight="1">
      <c r="E10" s="67"/>
    </row>
    <row r="11" spans="2:9" ht="65.25" customHeight="1">
      <c r="B11" s="3" t="s">
        <v>41</v>
      </c>
      <c r="C11" s="3" t="s">
        <v>42</v>
      </c>
      <c r="D11" s="3" t="s">
        <v>43</v>
      </c>
      <c r="E11" s="3" t="s">
        <v>44</v>
      </c>
      <c r="F11" s="143" t="s">
        <v>45</v>
      </c>
      <c r="G11" s="144"/>
      <c r="H11" s="3" t="s">
        <v>46</v>
      </c>
      <c r="I11" s="3" t="s">
        <v>47</v>
      </c>
    </row>
    <row r="12" spans="2:9" ht="16.5" customHeight="1" hidden="1" thickBot="1">
      <c r="B12" s="68"/>
      <c r="C12" s="43" t="s">
        <v>48</v>
      </c>
      <c r="D12" s="69" t="s">
        <v>49</v>
      </c>
      <c r="E12" s="43" t="s">
        <v>50</v>
      </c>
      <c r="F12" s="137"/>
      <c r="G12" s="138"/>
      <c r="H12" s="71" t="s">
        <v>51</v>
      </c>
      <c r="I12" s="72"/>
    </row>
    <row r="13" spans="2:9" ht="16.5" customHeight="1" hidden="1" thickBot="1">
      <c r="B13" s="68"/>
      <c r="C13" s="43" t="s">
        <v>52</v>
      </c>
      <c r="D13" s="70"/>
      <c r="E13" s="73">
        <v>0.25</v>
      </c>
      <c r="F13" s="137"/>
      <c r="G13" s="138"/>
      <c r="H13" s="71" t="s">
        <v>53</v>
      </c>
      <c r="I13" s="70"/>
    </row>
    <row r="14" spans="2:9" ht="16.5" customHeight="1" hidden="1" thickBot="1">
      <c r="B14" s="68"/>
      <c r="C14" s="43" t="s">
        <v>54</v>
      </c>
      <c r="D14" s="70"/>
      <c r="E14" s="8" t="s">
        <v>49</v>
      </c>
      <c r="F14" s="137"/>
      <c r="G14" s="138"/>
      <c r="H14" s="70"/>
      <c r="I14" s="70"/>
    </row>
    <row r="15" spans="2:15" ht="15" customHeight="1">
      <c r="B15" s="74" t="s">
        <v>55</v>
      </c>
      <c r="C15" s="3">
        <v>1</v>
      </c>
      <c r="D15" s="75">
        <v>7180</v>
      </c>
      <c r="E15" s="75">
        <f>D15*0.25</f>
        <v>1795</v>
      </c>
      <c r="F15" s="75">
        <f>D15+E15</f>
        <v>8975</v>
      </c>
      <c r="G15" s="136">
        <f>F15</f>
        <v>8975</v>
      </c>
      <c r="H15" s="136"/>
      <c r="I15" s="75">
        <f>G15*12</f>
        <v>107700</v>
      </c>
      <c r="O15" s="27"/>
    </row>
    <row r="16" spans="2:9" ht="15" customHeight="1">
      <c r="B16" s="74" t="s">
        <v>56</v>
      </c>
      <c r="C16" s="3">
        <v>1</v>
      </c>
      <c r="D16" s="75">
        <v>6580</v>
      </c>
      <c r="E16" s="75">
        <f aca="true" t="shared" si="0" ref="E16:E27">D16*0.25</f>
        <v>1645</v>
      </c>
      <c r="F16" s="75">
        <f aca="true" t="shared" si="1" ref="F16:F27">D16+E16</f>
        <v>8225</v>
      </c>
      <c r="G16" s="136">
        <f aca="true" t="shared" si="2" ref="G16:G26">F16</f>
        <v>8225</v>
      </c>
      <c r="H16" s="136"/>
      <c r="I16" s="75">
        <f aca="true" t="shared" si="3" ref="I16:I27">G16*12</f>
        <v>98700</v>
      </c>
    </row>
    <row r="17" spans="2:15" ht="30" customHeight="1">
      <c r="B17" s="74" t="s">
        <v>73</v>
      </c>
      <c r="C17" s="3">
        <v>1</v>
      </c>
      <c r="D17" s="75">
        <v>6580</v>
      </c>
      <c r="E17" s="75">
        <f t="shared" si="0"/>
        <v>1645</v>
      </c>
      <c r="F17" s="75">
        <f t="shared" si="1"/>
        <v>8225</v>
      </c>
      <c r="G17" s="136">
        <f>F17</f>
        <v>8225</v>
      </c>
      <c r="H17" s="136"/>
      <c r="I17" s="75">
        <f t="shared" si="3"/>
        <v>98700</v>
      </c>
      <c r="O17" s="27"/>
    </row>
    <row r="18" spans="2:9" ht="15" customHeight="1">
      <c r="B18" s="74" t="s">
        <v>57</v>
      </c>
      <c r="C18" s="3">
        <v>1</v>
      </c>
      <c r="D18" s="75">
        <v>6460</v>
      </c>
      <c r="E18" s="75">
        <f t="shared" si="0"/>
        <v>1615</v>
      </c>
      <c r="F18" s="75">
        <f t="shared" si="1"/>
        <v>8075</v>
      </c>
      <c r="G18" s="136">
        <f t="shared" si="2"/>
        <v>8075</v>
      </c>
      <c r="H18" s="136"/>
      <c r="I18" s="75">
        <f t="shared" si="3"/>
        <v>96900</v>
      </c>
    </row>
    <row r="19" spans="2:15" ht="15" customHeight="1">
      <c r="B19" s="74" t="s">
        <v>58</v>
      </c>
      <c r="C19" s="3">
        <v>1</v>
      </c>
      <c r="D19" s="75">
        <v>6220</v>
      </c>
      <c r="E19" s="75">
        <f t="shared" si="0"/>
        <v>1555</v>
      </c>
      <c r="F19" s="75">
        <f t="shared" si="1"/>
        <v>7775</v>
      </c>
      <c r="G19" s="136">
        <f t="shared" si="2"/>
        <v>7775</v>
      </c>
      <c r="H19" s="136"/>
      <c r="I19" s="75">
        <f t="shared" si="3"/>
        <v>93300</v>
      </c>
      <c r="O19" s="27"/>
    </row>
    <row r="20" spans="2:15" ht="15" customHeight="1">
      <c r="B20" s="74" t="s">
        <v>59</v>
      </c>
      <c r="C20" s="3">
        <v>1</v>
      </c>
      <c r="D20" s="75">
        <v>5380</v>
      </c>
      <c r="E20" s="75">
        <f t="shared" si="0"/>
        <v>1345</v>
      </c>
      <c r="F20" s="75">
        <f t="shared" si="1"/>
        <v>6725</v>
      </c>
      <c r="G20" s="136">
        <f t="shared" si="2"/>
        <v>6725</v>
      </c>
      <c r="H20" s="136"/>
      <c r="I20" s="75">
        <f t="shared" si="3"/>
        <v>80700</v>
      </c>
      <c r="O20" s="27"/>
    </row>
    <row r="21" spans="2:9" ht="15" customHeight="1">
      <c r="B21" s="74" t="s">
        <v>60</v>
      </c>
      <c r="C21" s="3">
        <v>0.5</v>
      </c>
      <c r="D21" s="75">
        <v>2870</v>
      </c>
      <c r="E21" s="75">
        <f t="shared" si="0"/>
        <v>717.5</v>
      </c>
      <c r="F21" s="75">
        <f t="shared" si="1"/>
        <v>3587.5</v>
      </c>
      <c r="G21" s="136">
        <f t="shared" si="2"/>
        <v>3587.5</v>
      </c>
      <c r="H21" s="136"/>
      <c r="I21" s="75">
        <f t="shared" si="3"/>
        <v>43050</v>
      </c>
    </row>
    <row r="22" spans="2:9" ht="15" customHeight="1">
      <c r="B22" s="74" t="s">
        <v>61</v>
      </c>
      <c r="C22" s="3">
        <v>0.5</v>
      </c>
      <c r="D22" s="75">
        <v>2510</v>
      </c>
      <c r="E22" s="75">
        <f t="shared" si="0"/>
        <v>627.5</v>
      </c>
      <c r="F22" s="75">
        <f t="shared" si="1"/>
        <v>3137.5</v>
      </c>
      <c r="G22" s="136">
        <f t="shared" si="2"/>
        <v>3137.5</v>
      </c>
      <c r="H22" s="136"/>
      <c r="I22" s="75">
        <f t="shared" si="3"/>
        <v>37650</v>
      </c>
    </row>
    <row r="23" spans="2:9" ht="15" customHeight="1">
      <c r="B23" s="74" t="s">
        <v>62</v>
      </c>
      <c r="C23" s="3">
        <v>3</v>
      </c>
      <c r="D23" s="75">
        <v>5020</v>
      </c>
      <c r="E23" s="75">
        <f t="shared" si="0"/>
        <v>1255</v>
      </c>
      <c r="F23" s="75">
        <f t="shared" si="1"/>
        <v>6275</v>
      </c>
      <c r="G23" s="136">
        <f>F23*3</f>
        <v>18825</v>
      </c>
      <c r="H23" s="136"/>
      <c r="I23" s="75">
        <f t="shared" si="3"/>
        <v>225900</v>
      </c>
    </row>
    <row r="24" spans="2:9" ht="15" customHeight="1">
      <c r="B24" s="76" t="s">
        <v>11</v>
      </c>
      <c r="C24" s="77">
        <v>10</v>
      </c>
      <c r="D24" s="78"/>
      <c r="E24" s="75"/>
      <c r="F24" s="75"/>
      <c r="G24" s="135">
        <f>SUM(G15:G23)</f>
        <v>73550</v>
      </c>
      <c r="H24" s="135"/>
      <c r="I24" s="78">
        <f>SUM(I15:I23)</f>
        <v>882600</v>
      </c>
    </row>
    <row r="25" spans="2:9" ht="15" customHeight="1">
      <c r="B25" s="76" t="s">
        <v>74</v>
      </c>
      <c r="C25" s="79"/>
      <c r="D25" s="80"/>
      <c r="E25" s="75"/>
      <c r="F25" s="75"/>
      <c r="G25" s="136"/>
      <c r="H25" s="136"/>
      <c r="I25" s="75"/>
    </row>
    <row r="26" spans="2:14" ht="15" customHeight="1">
      <c r="B26" s="74" t="s">
        <v>75</v>
      </c>
      <c r="C26" s="3">
        <v>1</v>
      </c>
      <c r="D26" s="75">
        <v>4930</v>
      </c>
      <c r="E26" s="75">
        <f t="shared" si="0"/>
        <v>1232.5</v>
      </c>
      <c r="F26" s="75">
        <f t="shared" si="1"/>
        <v>6162.5</v>
      </c>
      <c r="G26" s="136">
        <f t="shared" si="2"/>
        <v>6162.5</v>
      </c>
      <c r="H26" s="136"/>
      <c r="I26" s="75">
        <f t="shared" si="3"/>
        <v>73950</v>
      </c>
      <c r="N26" s="28"/>
    </row>
    <row r="27" spans="2:9" ht="15" customHeight="1">
      <c r="B27" s="74" t="s">
        <v>63</v>
      </c>
      <c r="C27" s="3">
        <v>4.5</v>
      </c>
      <c r="D27" s="75">
        <v>4300</v>
      </c>
      <c r="E27" s="75">
        <f t="shared" si="0"/>
        <v>1075</v>
      </c>
      <c r="F27" s="75">
        <f t="shared" si="1"/>
        <v>5375</v>
      </c>
      <c r="G27" s="136">
        <f>F27*C27</f>
        <v>24187.5</v>
      </c>
      <c r="H27" s="136"/>
      <c r="I27" s="75">
        <f t="shared" si="3"/>
        <v>290250</v>
      </c>
    </row>
    <row r="28" spans="2:9" ht="15" customHeight="1">
      <c r="B28" s="76" t="s">
        <v>11</v>
      </c>
      <c r="C28" s="77">
        <v>5.5</v>
      </c>
      <c r="D28" s="78"/>
      <c r="E28" s="78"/>
      <c r="F28" s="78"/>
      <c r="G28" s="135">
        <f>SUM(G26:G27)</f>
        <v>30350</v>
      </c>
      <c r="H28" s="135"/>
      <c r="I28" s="78">
        <f>SUM(I26:I27)</f>
        <v>364200</v>
      </c>
    </row>
    <row r="31" spans="2:6" ht="18.75">
      <c r="B31" s="113" t="s">
        <v>93</v>
      </c>
      <c r="F31" s="113" t="s">
        <v>94</v>
      </c>
    </row>
    <row r="42" ht="12.75">
      <c r="D42" t="s">
        <v>87</v>
      </c>
    </row>
    <row r="50" ht="42.75" customHeight="1"/>
  </sheetData>
  <sheetProtection/>
  <mergeCells count="24">
    <mergeCell ref="F5:I5"/>
    <mergeCell ref="F6:I6"/>
    <mergeCell ref="F3:I3"/>
    <mergeCell ref="F1:I1"/>
    <mergeCell ref="F13:G13"/>
    <mergeCell ref="F11:G11"/>
    <mergeCell ref="F12:G12"/>
    <mergeCell ref="F2:H2"/>
    <mergeCell ref="F4:I4"/>
    <mergeCell ref="F14:G14"/>
    <mergeCell ref="G15:H15"/>
    <mergeCell ref="G16:H16"/>
    <mergeCell ref="G20:H20"/>
    <mergeCell ref="G21:H21"/>
    <mergeCell ref="G18:H18"/>
    <mergeCell ref="G19:H19"/>
    <mergeCell ref="G17:H17"/>
    <mergeCell ref="G28:H28"/>
    <mergeCell ref="G23:H23"/>
    <mergeCell ref="G24:H24"/>
    <mergeCell ref="G25:H25"/>
    <mergeCell ref="G22:H22"/>
    <mergeCell ref="G26:H26"/>
    <mergeCell ref="G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20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6.421875" style="0" customWidth="1"/>
    <col min="3" max="3" width="26.57421875" style="0" customWidth="1"/>
    <col min="4" max="4" width="10.57421875" style="0" customWidth="1"/>
    <col min="5" max="5" width="10.421875" style="0" customWidth="1"/>
    <col min="6" max="6" width="11.28125" style="0" customWidth="1"/>
    <col min="7" max="7" width="9.57421875" style="0" customWidth="1"/>
    <col min="8" max="9" width="10.28125" style="0" customWidth="1"/>
    <col min="10" max="12" width="9.140625" style="0" hidden="1" customWidth="1"/>
    <col min="13" max="13" width="0.2890625" style="0" hidden="1" customWidth="1"/>
    <col min="14" max="14" width="9.140625" style="0" hidden="1" customWidth="1"/>
    <col min="15" max="15" width="3.00390625" style="0" hidden="1" customWidth="1"/>
  </cols>
  <sheetData>
    <row r="1" spans="6:9" ht="15.75">
      <c r="F1" s="146" t="s">
        <v>70</v>
      </c>
      <c r="G1" s="146"/>
      <c r="H1" s="146"/>
      <c r="I1" s="146"/>
    </row>
    <row r="2" spans="6:9" ht="15.75">
      <c r="F2" s="85" t="s">
        <v>71</v>
      </c>
      <c r="G2" s="85"/>
      <c r="H2" s="85"/>
      <c r="I2" s="85"/>
    </row>
    <row r="3" spans="6:9" ht="15.75">
      <c r="F3" s="147" t="s">
        <v>72</v>
      </c>
      <c r="G3" s="147"/>
      <c r="H3" s="147"/>
      <c r="I3" s="147"/>
    </row>
    <row r="4" spans="6:9" ht="15.75">
      <c r="F4" s="147" t="s">
        <v>77</v>
      </c>
      <c r="G4" s="147"/>
      <c r="H4" s="147"/>
      <c r="I4" s="147"/>
    </row>
    <row r="5" spans="4:9" ht="12.75">
      <c r="D5" s="28"/>
      <c r="E5" s="28"/>
      <c r="F5" s="28"/>
      <c r="G5" s="28"/>
      <c r="H5" s="28"/>
      <c r="I5" s="28"/>
    </row>
    <row r="6" spans="3:9" ht="23.25">
      <c r="C6" s="34"/>
      <c r="D6" s="151" t="s">
        <v>20</v>
      </c>
      <c r="E6" s="151"/>
      <c r="F6" s="151"/>
      <c r="G6" s="151"/>
      <c r="H6" s="35"/>
      <c r="I6" s="35"/>
    </row>
    <row r="7" spans="3:9" ht="23.25">
      <c r="C7" s="152" t="s">
        <v>21</v>
      </c>
      <c r="D7" s="152"/>
      <c r="E7" s="152"/>
      <c r="F7" s="152"/>
      <c r="G7" s="152"/>
      <c r="H7" s="153"/>
      <c r="I7" s="153"/>
    </row>
    <row r="9" spans="5:15" ht="18.75">
      <c r="E9" s="154" t="s">
        <v>78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7:15" ht="15.75">
      <c r="G10" s="20"/>
      <c r="H10" s="21"/>
      <c r="I10" s="21"/>
      <c r="J10" s="21"/>
      <c r="K10" s="21"/>
      <c r="L10" s="21"/>
      <c r="M10" s="21"/>
      <c r="N10" s="21"/>
      <c r="O10" s="21"/>
    </row>
    <row r="11" spans="4:16" ht="18">
      <c r="D11" s="156" t="s">
        <v>89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</row>
    <row r="12" spans="3:9" ht="23.25">
      <c r="C12" s="29"/>
      <c r="D12" s="148" t="s">
        <v>31</v>
      </c>
      <c r="E12" s="149"/>
      <c r="F12" s="149"/>
      <c r="G12" s="149"/>
      <c r="H12" s="149"/>
      <c r="I12" s="150"/>
    </row>
    <row r="13" spans="3:9" ht="20.25">
      <c r="C13" s="30" t="s">
        <v>28</v>
      </c>
      <c r="D13" s="31" t="s">
        <v>22</v>
      </c>
      <c r="E13" s="31" t="s">
        <v>23</v>
      </c>
      <c r="F13" s="31" t="s">
        <v>24</v>
      </c>
      <c r="G13" s="31" t="s">
        <v>25</v>
      </c>
      <c r="H13" s="31" t="s">
        <v>26</v>
      </c>
      <c r="I13" s="31" t="s">
        <v>27</v>
      </c>
    </row>
    <row r="14" spans="3:9" ht="43.5" customHeight="1">
      <c r="C14" s="32" t="s">
        <v>29</v>
      </c>
      <c r="D14" s="33">
        <v>1</v>
      </c>
      <c r="E14" s="33">
        <v>1.08</v>
      </c>
      <c r="F14" s="33">
        <v>1.2</v>
      </c>
      <c r="G14" s="33">
        <v>1.35</v>
      </c>
      <c r="H14" s="33">
        <v>1.54</v>
      </c>
      <c r="I14" s="33">
        <v>1.8</v>
      </c>
    </row>
    <row r="15" spans="3:9" ht="49.5" customHeight="1">
      <c r="C15" s="32" t="s">
        <v>30</v>
      </c>
      <c r="D15" s="33">
        <v>11.16</v>
      </c>
      <c r="E15" s="33">
        <v>12.05</v>
      </c>
      <c r="F15" s="33">
        <v>13.39</v>
      </c>
      <c r="G15" s="33">
        <v>15.07</v>
      </c>
      <c r="H15" s="33">
        <v>17.19</v>
      </c>
      <c r="I15" s="33">
        <v>20.09</v>
      </c>
    </row>
    <row r="16" spans="3:9" ht="26.25" customHeight="1">
      <c r="C16" s="107" t="s">
        <v>88</v>
      </c>
      <c r="D16" s="110">
        <f aca="true" t="shared" si="0" ref="D16:I16">D15*1.2</f>
        <v>13.392</v>
      </c>
      <c r="E16" s="110">
        <f t="shared" si="0"/>
        <v>14.46</v>
      </c>
      <c r="F16" s="110">
        <f t="shared" si="0"/>
        <v>16.068</v>
      </c>
      <c r="G16" s="107">
        <f t="shared" si="0"/>
        <v>18.084</v>
      </c>
      <c r="H16" s="107">
        <f t="shared" si="0"/>
        <v>20.628</v>
      </c>
      <c r="I16" s="107">
        <f t="shared" si="0"/>
        <v>24.108</v>
      </c>
    </row>
    <row r="17" spans="3:9" ht="24.75" customHeight="1">
      <c r="C17" s="108"/>
      <c r="D17" s="108"/>
      <c r="E17" s="108"/>
      <c r="F17" s="109"/>
      <c r="G17" s="108"/>
      <c r="H17" s="108"/>
      <c r="I17" s="108"/>
    </row>
    <row r="18" spans="3:9" ht="24.75" customHeight="1">
      <c r="C18" s="108"/>
      <c r="D18" s="108"/>
      <c r="E18" s="108"/>
      <c r="F18" s="109"/>
      <c r="G18" s="108"/>
      <c r="H18" s="108"/>
      <c r="I18" s="108"/>
    </row>
    <row r="19" spans="3:9" ht="24.75" customHeight="1">
      <c r="C19" s="108"/>
      <c r="D19" s="108"/>
      <c r="E19" s="108"/>
      <c r="F19" s="109"/>
      <c r="G19" s="108"/>
      <c r="H19" s="108"/>
      <c r="I19" s="108"/>
    </row>
    <row r="20" spans="3:9" ht="24.75" customHeight="1">
      <c r="C20" s="108"/>
      <c r="D20" s="108"/>
      <c r="E20" s="108"/>
      <c r="F20" s="109"/>
      <c r="G20" s="108"/>
      <c r="H20" s="108"/>
      <c r="I20" s="108"/>
    </row>
    <row r="21" ht="23.25" customHeight="1"/>
  </sheetData>
  <sheetProtection/>
  <mergeCells count="8">
    <mergeCell ref="F1:I1"/>
    <mergeCell ref="F3:I3"/>
    <mergeCell ref="F4:I4"/>
    <mergeCell ref="D12:I12"/>
    <mergeCell ref="D6:G6"/>
    <mergeCell ref="C7:I7"/>
    <mergeCell ref="E9:O9"/>
    <mergeCell ref="D11:P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M4" sqref="M4:S4"/>
    </sheetView>
  </sheetViews>
  <sheetFormatPr defaultColWidth="9.140625" defaultRowHeight="12.75"/>
  <cols>
    <col min="1" max="1" width="26.140625" style="0" customWidth="1"/>
    <col min="2" max="2" width="8.8515625" style="0" customWidth="1"/>
    <col min="3" max="3" width="9.140625" style="0" hidden="1" customWidth="1"/>
    <col min="4" max="4" width="7.7109375" style="0" customWidth="1"/>
    <col min="5" max="5" width="9.140625" style="0" hidden="1" customWidth="1"/>
    <col min="6" max="6" width="8.140625" style="0" customWidth="1"/>
    <col min="7" max="7" width="10.00390625" style="0" customWidth="1"/>
    <col min="8" max="8" width="8.00390625" style="0" customWidth="1"/>
    <col min="9" max="9" width="7.57421875" style="0" customWidth="1"/>
    <col min="10" max="10" width="10.140625" style="0" customWidth="1"/>
    <col min="11" max="12" width="9.140625" style="0" hidden="1" customWidth="1"/>
    <col min="14" max="14" width="9.140625" style="0" hidden="1" customWidth="1"/>
    <col min="15" max="15" width="8.7109375" style="0" customWidth="1"/>
    <col min="17" max="17" width="10.8515625" style="0" customWidth="1"/>
    <col min="18" max="18" width="9.140625" style="0" hidden="1" customWidth="1"/>
    <col min="19" max="19" width="12.00390625" style="0" customWidth="1"/>
  </cols>
  <sheetData>
    <row r="1" ht="17.25" customHeight="1">
      <c r="B1" s="27"/>
    </row>
    <row r="2" spans="13:19" ht="18" customHeight="1">
      <c r="M2" s="141" t="s">
        <v>98</v>
      </c>
      <c r="N2" s="170"/>
      <c r="O2" s="170"/>
      <c r="P2" s="170"/>
      <c r="Q2" s="170"/>
      <c r="R2" s="170"/>
      <c r="S2" s="170"/>
    </row>
    <row r="3" spans="13:19" ht="15.75">
      <c r="M3" s="141" t="s">
        <v>92</v>
      </c>
      <c r="N3" s="141"/>
      <c r="O3" s="141"/>
      <c r="P3" s="141"/>
      <c r="Q3" s="141"/>
      <c r="R3" s="141"/>
      <c r="S3" s="141"/>
    </row>
    <row r="4" spans="13:19" ht="15.75">
      <c r="M4" s="171"/>
      <c r="N4" s="172"/>
      <c r="O4" s="172"/>
      <c r="P4" s="172"/>
      <c r="Q4" s="172"/>
      <c r="R4" s="172"/>
      <c r="S4" s="172"/>
    </row>
    <row r="5" spans="13:19" ht="15.75">
      <c r="M5" s="116"/>
      <c r="N5" s="112"/>
      <c r="O5" s="129" t="s">
        <v>101</v>
      </c>
      <c r="P5" s="129"/>
      <c r="Q5" s="129"/>
      <c r="R5" s="129"/>
      <c r="S5" s="129"/>
    </row>
    <row r="6" spans="13:19" ht="17.25" customHeight="1">
      <c r="M6" s="140"/>
      <c r="N6" s="140"/>
      <c r="O6" s="140"/>
      <c r="P6" s="140"/>
      <c r="Q6" s="140"/>
      <c r="R6" s="140"/>
      <c r="S6" s="140"/>
    </row>
    <row r="7" spans="6:8" ht="18">
      <c r="F7" s="121" t="s">
        <v>0</v>
      </c>
      <c r="G7" s="173"/>
      <c r="H7" s="173"/>
    </row>
    <row r="8" spans="1:19" ht="22.5" customHeight="1">
      <c r="A8" s="125" t="s">
        <v>84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5" customHeight="1"/>
    <row r="10" spans="1:19" ht="56.25" customHeight="1">
      <c r="A10" s="2" t="s">
        <v>1</v>
      </c>
      <c r="B10" s="164" t="s">
        <v>2</v>
      </c>
      <c r="C10" s="164"/>
      <c r="D10" s="164" t="s">
        <v>3</v>
      </c>
      <c r="E10" s="164"/>
      <c r="F10" s="3" t="s">
        <v>4</v>
      </c>
      <c r="G10" s="2" t="s">
        <v>19</v>
      </c>
      <c r="H10" s="3" t="s">
        <v>5</v>
      </c>
      <c r="I10" s="3" t="s">
        <v>6</v>
      </c>
      <c r="J10" s="164" t="s">
        <v>7</v>
      </c>
      <c r="K10" s="164"/>
      <c r="L10" s="164"/>
      <c r="M10" s="164" t="s">
        <v>8</v>
      </c>
      <c r="N10" s="164"/>
      <c r="O10" s="2" t="s">
        <v>32</v>
      </c>
      <c r="P10" s="2" t="s">
        <v>33</v>
      </c>
      <c r="Q10" s="164" t="s">
        <v>9</v>
      </c>
      <c r="R10" s="164"/>
      <c r="S10" s="2" t="s">
        <v>10</v>
      </c>
    </row>
    <row r="11" spans="1:19" ht="15" customHeight="1">
      <c r="A11" s="2">
        <v>1</v>
      </c>
      <c r="B11" s="2">
        <v>2</v>
      </c>
      <c r="C11" s="2"/>
      <c r="D11" s="2">
        <v>3</v>
      </c>
      <c r="E11" s="2"/>
      <c r="F11" s="14">
        <v>4</v>
      </c>
      <c r="G11" s="13">
        <v>5</v>
      </c>
      <c r="H11" s="14">
        <v>6</v>
      </c>
      <c r="I11" s="14">
        <v>7</v>
      </c>
      <c r="J11" s="13">
        <v>8</v>
      </c>
      <c r="K11" s="2"/>
      <c r="L11" s="37"/>
      <c r="M11" s="13">
        <v>9</v>
      </c>
      <c r="N11" s="13"/>
      <c r="O11" s="13">
        <v>10</v>
      </c>
      <c r="P11" s="13">
        <v>11</v>
      </c>
      <c r="Q11" s="13">
        <v>12</v>
      </c>
      <c r="R11" s="2"/>
      <c r="S11" s="2">
        <v>13</v>
      </c>
    </row>
    <row r="12" spans="1:19" ht="15" customHeight="1" thickBot="1">
      <c r="A12" s="9" t="s">
        <v>36</v>
      </c>
      <c r="B12" s="3">
        <v>1</v>
      </c>
      <c r="C12" s="103"/>
      <c r="D12" s="3">
        <v>5</v>
      </c>
      <c r="E12" s="103"/>
      <c r="F12" s="74">
        <v>17.19</v>
      </c>
      <c r="G12" s="74">
        <f aca="true" t="shared" si="0" ref="G12:G17">F12*166</f>
        <v>2853.5400000000004</v>
      </c>
      <c r="H12" s="75"/>
      <c r="I12" s="75"/>
      <c r="J12" s="75">
        <f>G12*0.25</f>
        <v>713.3850000000001</v>
      </c>
      <c r="K12" s="104"/>
      <c r="L12" s="105"/>
      <c r="M12" s="75">
        <f aca="true" t="shared" si="1" ref="M12:M17">G12+H12+J12</f>
        <v>3566.9250000000006</v>
      </c>
      <c r="N12" s="106"/>
      <c r="O12" s="106">
        <v>2900</v>
      </c>
      <c r="P12" s="83">
        <f aca="true" t="shared" si="2" ref="P12:P17">M12+O12</f>
        <v>6466.925000000001</v>
      </c>
      <c r="Q12" s="75">
        <f>B12*P12</f>
        <v>6466.925000000001</v>
      </c>
      <c r="R12" s="105"/>
      <c r="S12" s="75">
        <f aca="true" t="shared" si="3" ref="S12:S17">Q12*12</f>
        <v>77603.1</v>
      </c>
    </row>
    <row r="13" spans="1:19" ht="15" customHeight="1" thickBot="1">
      <c r="A13" s="9" t="s">
        <v>36</v>
      </c>
      <c r="B13" s="3">
        <v>2</v>
      </c>
      <c r="C13" s="103"/>
      <c r="D13" s="3">
        <v>4</v>
      </c>
      <c r="E13" s="103"/>
      <c r="F13" s="74">
        <v>15.07</v>
      </c>
      <c r="G13" s="74">
        <f t="shared" si="0"/>
        <v>2501.62</v>
      </c>
      <c r="H13" s="75"/>
      <c r="I13" s="75"/>
      <c r="J13" s="75">
        <f>G13*0.25</f>
        <v>625.405</v>
      </c>
      <c r="K13" s="104"/>
      <c r="L13" s="105"/>
      <c r="M13" s="75">
        <f t="shared" si="1"/>
        <v>3127.0249999999996</v>
      </c>
      <c r="N13" s="106"/>
      <c r="O13" s="106">
        <v>2900</v>
      </c>
      <c r="P13" s="83">
        <f t="shared" si="2"/>
        <v>6027.025</v>
      </c>
      <c r="Q13" s="75">
        <f>B13*P13</f>
        <v>12054.05</v>
      </c>
      <c r="R13" s="105"/>
      <c r="S13" s="75">
        <f t="shared" si="3"/>
        <v>144648.59999999998</v>
      </c>
    </row>
    <row r="14" spans="1:19" ht="15" customHeight="1" thickBot="1">
      <c r="A14" s="9" t="s">
        <v>83</v>
      </c>
      <c r="B14" s="5">
        <v>1</v>
      </c>
      <c r="C14" s="1"/>
      <c r="D14" s="5">
        <v>5</v>
      </c>
      <c r="E14" s="1"/>
      <c r="F14" s="6">
        <v>17.19</v>
      </c>
      <c r="G14" s="74">
        <f t="shared" si="0"/>
        <v>2853.5400000000004</v>
      </c>
      <c r="H14" s="22">
        <f>G14*0.04</f>
        <v>114.14160000000003</v>
      </c>
      <c r="I14" s="22"/>
      <c r="J14" s="22">
        <f>G14*0.25</f>
        <v>713.3850000000001</v>
      </c>
      <c r="K14" s="15"/>
      <c r="L14" s="16"/>
      <c r="M14" s="22">
        <f t="shared" si="1"/>
        <v>3681.0666000000006</v>
      </c>
      <c r="N14" s="17"/>
      <c r="O14" s="17">
        <v>2900</v>
      </c>
      <c r="P14" s="25">
        <f t="shared" si="2"/>
        <v>6581.0666</v>
      </c>
      <c r="Q14" s="22">
        <f>B14*P14</f>
        <v>6581.0666</v>
      </c>
      <c r="R14" s="16"/>
      <c r="S14" s="75">
        <f t="shared" si="3"/>
        <v>78972.79920000001</v>
      </c>
    </row>
    <row r="15" spans="1:19" ht="15" customHeight="1" thickBot="1">
      <c r="A15" s="9" t="s">
        <v>16</v>
      </c>
      <c r="B15" s="5">
        <v>1</v>
      </c>
      <c r="C15" s="1"/>
      <c r="D15" s="5">
        <v>3</v>
      </c>
      <c r="E15" s="1"/>
      <c r="F15" s="6">
        <v>13.39</v>
      </c>
      <c r="G15" s="74">
        <f t="shared" si="0"/>
        <v>2222.7400000000002</v>
      </c>
      <c r="H15" s="22">
        <f>G15*0.04</f>
        <v>88.90960000000001</v>
      </c>
      <c r="I15" s="6"/>
      <c r="J15" s="22">
        <f>(G15)*0.25</f>
        <v>555.6850000000001</v>
      </c>
      <c r="K15" s="23"/>
      <c r="L15" s="24"/>
      <c r="M15" s="22">
        <f t="shared" si="1"/>
        <v>2867.3346</v>
      </c>
      <c r="N15" s="25"/>
      <c r="O15" s="17">
        <v>2900</v>
      </c>
      <c r="P15" s="25">
        <f t="shared" si="2"/>
        <v>5767.3346</v>
      </c>
      <c r="Q15" s="22">
        <f>P15*B15</f>
        <v>5767.3346</v>
      </c>
      <c r="R15" s="24"/>
      <c r="S15" s="75">
        <f t="shared" si="3"/>
        <v>69208.0152</v>
      </c>
    </row>
    <row r="16" spans="1:19" ht="16.5" thickBot="1">
      <c r="A16" s="9" t="s">
        <v>16</v>
      </c>
      <c r="B16" s="5">
        <v>2</v>
      </c>
      <c r="C16" s="1"/>
      <c r="D16" s="5">
        <v>4</v>
      </c>
      <c r="E16" s="1"/>
      <c r="F16" s="6">
        <v>15.07</v>
      </c>
      <c r="G16" s="74">
        <f t="shared" si="0"/>
        <v>2501.62</v>
      </c>
      <c r="H16" s="22">
        <f>G16*0.04</f>
        <v>100.06479999999999</v>
      </c>
      <c r="I16" s="6"/>
      <c r="J16" s="22">
        <f>(G16)*0.25</f>
        <v>625.405</v>
      </c>
      <c r="K16" s="15"/>
      <c r="L16" s="16"/>
      <c r="M16" s="22">
        <f t="shared" si="1"/>
        <v>3227.0897999999997</v>
      </c>
      <c r="N16" s="17"/>
      <c r="O16" s="17">
        <v>2900</v>
      </c>
      <c r="P16" s="25">
        <f t="shared" si="2"/>
        <v>6127.0898</v>
      </c>
      <c r="Q16" s="22">
        <f>P16*B16</f>
        <v>12254.1796</v>
      </c>
      <c r="R16" s="16"/>
      <c r="S16" s="75">
        <f t="shared" si="3"/>
        <v>147050.15519999998</v>
      </c>
    </row>
    <row r="17" spans="1:19" ht="16.5" thickBot="1">
      <c r="A17" s="9" t="s">
        <v>18</v>
      </c>
      <c r="B17" s="5">
        <v>2</v>
      </c>
      <c r="C17" s="1"/>
      <c r="D17" s="5">
        <v>3</v>
      </c>
      <c r="E17" s="1"/>
      <c r="F17" s="6">
        <v>16.03</v>
      </c>
      <c r="G17" s="74">
        <f t="shared" si="0"/>
        <v>2660.98</v>
      </c>
      <c r="H17" s="22">
        <f>G17*0.04</f>
        <v>106.4392</v>
      </c>
      <c r="I17" s="6"/>
      <c r="J17" s="22">
        <f>(G17)*0.25</f>
        <v>665.245</v>
      </c>
      <c r="K17" s="15"/>
      <c r="L17" s="16"/>
      <c r="M17" s="22">
        <f t="shared" si="1"/>
        <v>3432.6641999999997</v>
      </c>
      <c r="N17" s="17"/>
      <c r="O17" s="17">
        <v>2900</v>
      </c>
      <c r="P17" s="25">
        <f t="shared" si="2"/>
        <v>6332.664199999999</v>
      </c>
      <c r="Q17" s="22">
        <f>P17*B17</f>
        <v>12665.328399999999</v>
      </c>
      <c r="R17" s="16"/>
      <c r="S17" s="75">
        <f t="shared" si="3"/>
        <v>151983.94079999998</v>
      </c>
    </row>
    <row r="18" spans="1:19" ht="16.5" thickBot="1">
      <c r="A18" s="10" t="s">
        <v>11</v>
      </c>
      <c r="B18" s="11">
        <f>SUM(B12:B17)</f>
        <v>9</v>
      </c>
      <c r="C18" s="1"/>
      <c r="D18" s="5"/>
      <c r="E18" s="1"/>
      <c r="F18" s="6"/>
      <c r="G18" s="6"/>
      <c r="H18" s="6"/>
      <c r="I18" s="6"/>
      <c r="J18" s="7"/>
      <c r="K18" s="18"/>
      <c r="L18" s="16"/>
      <c r="M18" s="6"/>
      <c r="N18" s="17"/>
      <c r="O18" s="17"/>
      <c r="P18" s="17"/>
      <c r="Q18" s="26">
        <f>SUM(Q12:Q17)</f>
        <v>55788.8842</v>
      </c>
      <c r="R18" s="16"/>
      <c r="S18" s="26">
        <f>SUM(S12:S17)</f>
        <v>669466.6103999999</v>
      </c>
    </row>
    <row r="19" spans="1:19" ht="16.5" thickBot="1">
      <c r="A19" s="9" t="s">
        <v>12</v>
      </c>
      <c r="B19" s="5"/>
      <c r="C19" s="1"/>
      <c r="D19" s="5"/>
      <c r="E19" s="1"/>
      <c r="F19" s="6"/>
      <c r="G19" s="6"/>
      <c r="H19" s="6"/>
      <c r="I19" s="6"/>
      <c r="J19" s="6"/>
      <c r="K19" s="18"/>
      <c r="L19" s="16"/>
      <c r="M19" s="6"/>
      <c r="N19" s="17"/>
      <c r="O19" s="17"/>
      <c r="P19" s="17"/>
      <c r="Q19" s="22"/>
      <c r="R19" s="16"/>
      <c r="S19" s="26">
        <f>S18/10</f>
        <v>66946.66103999999</v>
      </c>
    </row>
    <row r="20" spans="1:19" ht="15.75">
      <c r="A20" s="165" t="s">
        <v>13</v>
      </c>
      <c r="B20" s="167"/>
      <c r="C20" s="169"/>
      <c r="D20" s="167"/>
      <c r="E20" s="169"/>
      <c r="F20" s="157"/>
      <c r="G20" s="157"/>
      <c r="H20" s="157"/>
      <c r="I20" s="157"/>
      <c r="J20" s="157"/>
      <c r="K20" s="19"/>
      <c r="L20" s="16"/>
      <c r="M20" s="162"/>
      <c r="N20" s="17"/>
      <c r="O20" s="38"/>
      <c r="P20" s="38"/>
      <c r="Q20" s="162"/>
      <c r="R20" s="16"/>
      <c r="S20" s="159">
        <f>S18+S19</f>
        <v>736413.2714399999</v>
      </c>
    </row>
    <row r="21" spans="1:19" ht="16.5" thickBot="1">
      <c r="A21" s="166"/>
      <c r="B21" s="168"/>
      <c r="C21" s="169"/>
      <c r="D21" s="168"/>
      <c r="E21" s="169"/>
      <c r="F21" s="158"/>
      <c r="G21" s="158"/>
      <c r="H21" s="158"/>
      <c r="I21" s="158"/>
      <c r="J21" s="158"/>
      <c r="K21" s="18"/>
      <c r="L21" s="16"/>
      <c r="M21" s="163"/>
      <c r="N21" s="17"/>
      <c r="O21" s="36"/>
      <c r="P21" s="36"/>
      <c r="Q21" s="163"/>
      <c r="R21" s="16"/>
      <c r="S21" s="160"/>
    </row>
    <row r="22" spans="2:17" ht="12.75">
      <c r="B22" s="161"/>
      <c r="C22" s="161"/>
      <c r="D22" s="161"/>
      <c r="P22" s="161"/>
      <c r="Q22" s="161"/>
    </row>
    <row r="24" spans="1:16" ht="18.75">
      <c r="A24" s="113" t="s">
        <v>93</v>
      </c>
      <c r="M24" s="117"/>
      <c r="N24" s="117"/>
      <c r="O24" s="117" t="s">
        <v>94</v>
      </c>
      <c r="P24" s="117"/>
    </row>
    <row r="29" ht="21" customHeight="1"/>
    <row r="36" ht="16.5" customHeight="1"/>
    <row r="39" ht="15.75" customHeight="1"/>
    <row r="43" ht="12.75">
      <c r="Y43" t="s">
        <v>86</v>
      </c>
    </row>
    <row r="44" ht="2.25" customHeight="1"/>
  </sheetData>
  <sheetProtection/>
  <mergeCells count="27">
    <mergeCell ref="A8:S8"/>
    <mergeCell ref="M2:S2"/>
    <mergeCell ref="M3:S3"/>
    <mergeCell ref="M4:S4"/>
    <mergeCell ref="M6:S6"/>
    <mergeCell ref="F7:H7"/>
    <mergeCell ref="O5:S5"/>
    <mergeCell ref="B10:C10"/>
    <mergeCell ref="D10:E10"/>
    <mergeCell ref="J10:L10"/>
    <mergeCell ref="M10:N10"/>
    <mergeCell ref="Q10:R10"/>
    <mergeCell ref="A20:A21"/>
    <mergeCell ref="B20:B21"/>
    <mergeCell ref="C20:C21"/>
    <mergeCell ref="D20:D21"/>
    <mergeCell ref="E20:E21"/>
    <mergeCell ref="F20:F21"/>
    <mergeCell ref="S20:S21"/>
    <mergeCell ref="B22:D22"/>
    <mergeCell ref="P22:Q22"/>
    <mergeCell ref="G20:G21"/>
    <mergeCell ref="H20:H21"/>
    <mergeCell ref="I20:I21"/>
    <mergeCell ref="J20:J21"/>
    <mergeCell ref="M20:M21"/>
    <mergeCell ref="Q20:Q21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F5" sqref="F5:I5"/>
    </sheetView>
  </sheetViews>
  <sheetFormatPr defaultColWidth="9.140625" defaultRowHeight="12.75"/>
  <cols>
    <col min="1" max="1" width="0.13671875" style="0" customWidth="1"/>
    <col min="2" max="2" width="27.00390625" style="0" customWidth="1"/>
    <col min="3" max="3" width="13.00390625" style="0" customWidth="1"/>
    <col min="4" max="4" width="14.8515625" style="0" customWidth="1"/>
    <col min="5" max="5" width="15.421875" style="0" customWidth="1"/>
    <col min="6" max="6" width="19.8515625" style="0" customWidth="1"/>
    <col min="7" max="7" width="0.13671875" style="0" hidden="1" customWidth="1"/>
    <col min="8" max="8" width="12.140625" style="0" customWidth="1"/>
    <col min="9" max="9" width="11.8515625" style="0" customWidth="1"/>
    <col min="14" max="14" width="11.7109375" style="0" customWidth="1"/>
    <col min="15" max="15" width="20.8515625" style="0" customWidth="1"/>
  </cols>
  <sheetData>
    <row r="2" spans="6:12" ht="15.75">
      <c r="F2" s="142"/>
      <c r="G2" s="142"/>
      <c r="H2" s="142"/>
      <c r="I2" s="142"/>
      <c r="J2" s="85"/>
      <c r="K2" s="85"/>
      <c r="L2" s="85"/>
    </row>
    <row r="3" spans="6:12" ht="15.75">
      <c r="F3" s="85"/>
      <c r="G3" s="85"/>
      <c r="H3" s="115" t="s">
        <v>97</v>
      </c>
      <c r="I3" s="85"/>
      <c r="J3" s="85"/>
      <c r="K3" s="85"/>
      <c r="L3" s="85"/>
    </row>
    <row r="4" spans="6:9" ht="15.75">
      <c r="F4" s="139" t="s">
        <v>92</v>
      </c>
      <c r="G4" s="145"/>
      <c r="H4" s="145"/>
      <c r="I4" s="145"/>
    </row>
    <row r="5" spans="6:9" ht="15.75">
      <c r="F5" s="141"/>
      <c r="G5" s="140"/>
      <c r="H5" s="140"/>
      <c r="I5" s="140"/>
    </row>
    <row r="6" spans="6:9" ht="15.75">
      <c r="F6" s="141"/>
      <c r="G6" s="140"/>
      <c r="H6" s="140"/>
      <c r="I6" s="140"/>
    </row>
    <row r="7" ht="27.75" customHeight="1">
      <c r="E7" s="67" t="s">
        <v>0</v>
      </c>
    </row>
    <row r="8" spans="1:5" ht="16.5" customHeight="1">
      <c r="A8" s="56"/>
      <c r="E8" s="67" t="s">
        <v>64</v>
      </c>
    </row>
    <row r="9" spans="1:5" ht="14.25" customHeight="1">
      <c r="A9" s="56"/>
      <c r="E9" s="67" t="s">
        <v>65</v>
      </c>
    </row>
    <row r="10" ht="25.5" customHeight="1">
      <c r="E10" s="67" t="s">
        <v>40</v>
      </c>
    </row>
    <row r="11" ht="16.5" customHeight="1" hidden="1"/>
    <row r="12" ht="16.5" customHeight="1" hidden="1"/>
    <row r="13" ht="16.5" customHeight="1" hidden="1"/>
    <row r="14" spans="2:15" ht="15" customHeight="1">
      <c r="B14" s="3" t="s">
        <v>41</v>
      </c>
      <c r="C14" s="3" t="s">
        <v>42</v>
      </c>
      <c r="D14" s="3" t="s">
        <v>66</v>
      </c>
      <c r="E14" s="3" t="s">
        <v>44</v>
      </c>
      <c r="F14" s="143" t="s">
        <v>45</v>
      </c>
      <c r="G14" s="144"/>
      <c r="H14" s="3" t="s">
        <v>46</v>
      </c>
      <c r="I14" s="3" t="s">
        <v>47</v>
      </c>
      <c r="O14" s="27"/>
    </row>
    <row r="15" spans="2:9" ht="30" customHeight="1">
      <c r="B15" s="74" t="s">
        <v>67</v>
      </c>
      <c r="C15" s="81">
        <v>1</v>
      </c>
      <c r="D15" s="82">
        <v>5380</v>
      </c>
      <c r="E15" s="82">
        <f>D15*0.25</f>
        <v>1345</v>
      </c>
      <c r="F15" s="82">
        <f>D15+E15</f>
        <v>6725</v>
      </c>
      <c r="G15" s="82"/>
      <c r="H15" s="82">
        <f>F15</f>
        <v>6725</v>
      </c>
      <c r="I15" s="82">
        <f>H15*12</f>
        <v>80700</v>
      </c>
    </row>
    <row r="16" spans="2:15" ht="30" customHeight="1">
      <c r="B16" s="74" t="s">
        <v>68</v>
      </c>
      <c r="C16" s="81">
        <v>1</v>
      </c>
      <c r="D16" s="82">
        <v>5270</v>
      </c>
      <c r="E16" s="82">
        <f>D16*0.25</f>
        <v>1317.5</v>
      </c>
      <c r="F16" s="82">
        <f>D16+E16</f>
        <v>6587.5</v>
      </c>
      <c r="G16" s="82"/>
      <c r="H16" s="82">
        <f>F16</f>
        <v>6587.5</v>
      </c>
      <c r="I16" s="82">
        <f>H16*12</f>
        <v>79050</v>
      </c>
      <c r="O16" s="27"/>
    </row>
    <row r="17" spans="2:9" ht="15" customHeight="1">
      <c r="B17" s="74" t="s">
        <v>69</v>
      </c>
      <c r="C17" s="81">
        <v>0.5</v>
      </c>
      <c r="D17" s="82">
        <v>2090</v>
      </c>
      <c r="E17" s="82">
        <f>D17*0.25</f>
        <v>522.5</v>
      </c>
      <c r="F17" s="82">
        <f>D17+E17</f>
        <v>2612.5</v>
      </c>
      <c r="G17" s="82"/>
      <c r="H17" s="82">
        <f>F17</f>
        <v>2612.5</v>
      </c>
      <c r="I17" s="82">
        <f>H17*12</f>
        <v>31350</v>
      </c>
    </row>
    <row r="18" spans="2:15" ht="15" customHeight="1">
      <c r="B18" s="76" t="s">
        <v>11</v>
      </c>
      <c r="C18" s="81">
        <f>SUM(C15:C17)</f>
        <v>2.5</v>
      </c>
      <c r="D18" s="82"/>
      <c r="E18" s="83"/>
      <c r="F18" s="84"/>
      <c r="G18" s="84"/>
      <c r="H18" s="84">
        <f>SUM(H15:H17)</f>
        <v>15925</v>
      </c>
      <c r="I18" s="84">
        <f>SUM(I15:I17)</f>
        <v>191100</v>
      </c>
      <c r="O18" s="27"/>
    </row>
    <row r="19" ht="15" customHeight="1">
      <c r="O19" s="27"/>
    </row>
    <row r="20" ht="15" customHeight="1"/>
    <row r="21" spans="2:8" ht="15" customHeight="1">
      <c r="B21" s="113" t="s">
        <v>93</v>
      </c>
      <c r="F21" s="174" t="s">
        <v>94</v>
      </c>
      <c r="G21" s="174"/>
      <c r="H21" s="174"/>
    </row>
    <row r="22" ht="15" customHeight="1"/>
    <row r="23" ht="15" customHeight="1"/>
    <row r="24" ht="15" customHeight="1"/>
    <row r="25" ht="15" customHeight="1">
      <c r="N25" s="28"/>
    </row>
    <row r="26" ht="15" customHeight="1"/>
    <row r="27" ht="15" customHeight="1"/>
    <row r="41" ht="12.75">
      <c r="L41" t="s">
        <v>87</v>
      </c>
    </row>
    <row r="49" ht="42.75" customHeight="1"/>
  </sheetData>
  <sheetProtection/>
  <mergeCells count="6">
    <mergeCell ref="F4:I4"/>
    <mergeCell ref="F5:I5"/>
    <mergeCell ref="F14:G14"/>
    <mergeCell ref="F6:I6"/>
    <mergeCell ref="F2:I2"/>
    <mergeCell ref="F21:H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M3" sqref="M3:S3"/>
    </sheetView>
  </sheetViews>
  <sheetFormatPr defaultColWidth="9.140625" defaultRowHeight="12.75"/>
  <cols>
    <col min="1" max="1" width="26.140625" style="0" customWidth="1"/>
    <col min="2" max="2" width="8.8515625" style="0" customWidth="1"/>
    <col min="3" max="3" width="9.140625" style="0" hidden="1" customWidth="1"/>
    <col min="4" max="4" width="7.7109375" style="0" customWidth="1"/>
    <col min="5" max="5" width="9.140625" style="0" hidden="1" customWidth="1"/>
    <col min="6" max="6" width="8.140625" style="0" customWidth="1"/>
    <col min="7" max="7" width="10.00390625" style="0" customWidth="1"/>
    <col min="8" max="8" width="8.00390625" style="0" customWidth="1"/>
    <col min="9" max="9" width="7.57421875" style="0" customWidth="1"/>
    <col min="10" max="10" width="10.140625" style="0" customWidth="1"/>
    <col min="11" max="12" width="9.140625" style="0" hidden="1" customWidth="1"/>
    <col min="14" max="14" width="9.140625" style="0" hidden="1" customWidth="1"/>
    <col min="15" max="15" width="8.7109375" style="0" customWidth="1"/>
    <col min="17" max="17" width="10.8515625" style="0" customWidth="1"/>
    <col min="18" max="18" width="9.140625" style="0" hidden="1" customWidth="1"/>
    <col min="19" max="19" width="12.00390625" style="0" customWidth="1"/>
  </cols>
  <sheetData>
    <row r="1" spans="13:19" ht="15.75">
      <c r="M1" s="141" t="s">
        <v>99</v>
      </c>
      <c r="N1" s="140"/>
      <c r="O1" s="140"/>
      <c r="P1" s="140"/>
      <c r="Q1" s="140"/>
      <c r="R1" s="140"/>
      <c r="S1" s="140"/>
    </row>
    <row r="2" spans="13:19" ht="15.75">
      <c r="M2" s="141" t="s">
        <v>92</v>
      </c>
      <c r="N2" s="141"/>
      <c r="O2" s="141"/>
      <c r="P2" s="141"/>
      <c r="Q2" s="141"/>
      <c r="R2" s="141"/>
      <c r="S2" s="141"/>
    </row>
    <row r="3" spans="13:19" ht="15.75">
      <c r="M3" s="171"/>
      <c r="N3" s="172"/>
      <c r="O3" s="172"/>
      <c r="P3" s="172"/>
      <c r="Q3" s="172"/>
      <c r="R3" s="172"/>
      <c r="S3" s="172"/>
    </row>
    <row r="4" spans="13:19" ht="15.75">
      <c r="M4" s="141"/>
      <c r="N4" s="140"/>
      <c r="O4" s="140"/>
      <c r="P4" s="140"/>
      <c r="Q4" s="140"/>
      <c r="R4" s="140"/>
      <c r="S4" s="140"/>
    </row>
    <row r="5" spans="13:19" ht="15.75">
      <c r="M5" s="43"/>
      <c r="N5" s="67"/>
      <c r="O5" s="67"/>
      <c r="P5" s="67"/>
      <c r="Q5" s="67"/>
      <c r="R5" s="67"/>
      <c r="S5" s="67"/>
    </row>
    <row r="6" spans="13:19" ht="15.75">
      <c r="M6" s="43"/>
      <c r="N6" s="67"/>
      <c r="O6" s="67"/>
      <c r="P6" s="67"/>
      <c r="Q6" s="67"/>
      <c r="R6" s="67"/>
      <c r="S6" s="67"/>
    </row>
    <row r="7" spans="6:8" ht="18">
      <c r="F7" s="121" t="s">
        <v>0</v>
      </c>
      <c r="G7" s="173"/>
      <c r="H7" s="173"/>
    </row>
    <row r="8" spans="2:10" ht="18" customHeight="1">
      <c r="B8" s="125" t="s">
        <v>85</v>
      </c>
      <c r="C8" s="155"/>
      <c r="D8" s="155"/>
      <c r="E8" s="155"/>
      <c r="F8" s="155"/>
      <c r="G8" s="155"/>
      <c r="H8" s="155"/>
      <c r="I8" s="155"/>
      <c r="J8" s="155"/>
    </row>
    <row r="10" spans="1:19" ht="105" customHeight="1">
      <c r="A10" s="2" t="s">
        <v>1</v>
      </c>
      <c r="B10" s="164" t="s">
        <v>2</v>
      </c>
      <c r="C10" s="164"/>
      <c r="D10" s="164" t="s">
        <v>3</v>
      </c>
      <c r="E10" s="164"/>
      <c r="F10" s="3" t="s">
        <v>4</v>
      </c>
      <c r="G10" s="2" t="s">
        <v>19</v>
      </c>
      <c r="H10" s="3" t="s">
        <v>5</v>
      </c>
      <c r="I10" s="3" t="s">
        <v>6</v>
      </c>
      <c r="J10" s="164" t="s">
        <v>7</v>
      </c>
      <c r="K10" s="164"/>
      <c r="L10" s="164"/>
      <c r="M10" s="164" t="s">
        <v>8</v>
      </c>
      <c r="N10" s="164"/>
      <c r="O10" s="2" t="s">
        <v>32</v>
      </c>
      <c r="P10" s="2" t="s">
        <v>33</v>
      </c>
      <c r="Q10" s="164" t="s">
        <v>9</v>
      </c>
      <c r="R10" s="164"/>
      <c r="S10" s="2" t="s">
        <v>10</v>
      </c>
    </row>
    <row r="11" spans="1:19" ht="15.75">
      <c r="A11" s="2">
        <v>1</v>
      </c>
      <c r="B11" s="2">
        <v>2</v>
      </c>
      <c r="C11" s="2"/>
      <c r="D11" s="2">
        <v>3</v>
      </c>
      <c r="E11" s="2"/>
      <c r="F11" s="14">
        <v>4</v>
      </c>
      <c r="G11" s="13">
        <v>5</v>
      </c>
      <c r="H11" s="14">
        <v>6</v>
      </c>
      <c r="I11" s="14">
        <v>7</v>
      </c>
      <c r="J11" s="13">
        <v>8</v>
      </c>
      <c r="K11" s="2"/>
      <c r="L11" s="37"/>
      <c r="M11" s="13">
        <v>9</v>
      </c>
      <c r="N11" s="13"/>
      <c r="O11" s="13">
        <v>10</v>
      </c>
      <c r="P11" s="13">
        <v>11</v>
      </c>
      <c r="Q11" s="13">
        <v>12</v>
      </c>
      <c r="R11" s="2"/>
      <c r="S11" s="2">
        <v>13</v>
      </c>
    </row>
    <row r="12" spans="1:19" ht="15" customHeight="1" thickBot="1">
      <c r="A12" s="9" t="s">
        <v>14</v>
      </c>
      <c r="B12" s="5">
        <v>4</v>
      </c>
      <c r="C12" s="1"/>
      <c r="D12" s="5">
        <v>2</v>
      </c>
      <c r="E12" s="1"/>
      <c r="F12" s="6">
        <v>12.05</v>
      </c>
      <c r="G12" s="6">
        <f>F12*166</f>
        <v>2000.3000000000002</v>
      </c>
      <c r="H12" s="22">
        <f>G12*0.04</f>
        <v>80.01200000000001</v>
      </c>
      <c r="I12" s="22">
        <f>G12*0.2/4</f>
        <v>100.01500000000001</v>
      </c>
      <c r="J12" s="22">
        <f>(G12)*0.25</f>
        <v>500.07500000000005</v>
      </c>
      <c r="K12" s="15"/>
      <c r="L12" s="16"/>
      <c r="M12" s="22">
        <f>G12+H12+I12+J12</f>
        <v>2680.402</v>
      </c>
      <c r="N12" s="17"/>
      <c r="O12" s="17">
        <v>1750</v>
      </c>
      <c r="P12" s="25">
        <f>M12+O12</f>
        <v>4430.402</v>
      </c>
      <c r="Q12" s="22">
        <f>P12*B12</f>
        <v>17721.608</v>
      </c>
      <c r="R12" s="16"/>
      <c r="S12" s="22">
        <f>Q12*12</f>
        <v>212659.296</v>
      </c>
    </row>
    <row r="13" spans="1:19" ht="15" customHeight="1" thickBot="1">
      <c r="A13" s="9" t="s">
        <v>15</v>
      </c>
      <c r="B13" s="5">
        <v>5</v>
      </c>
      <c r="C13" s="1"/>
      <c r="D13" s="5">
        <v>2</v>
      </c>
      <c r="E13" s="1"/>
      <c r="F13" s="6">
        <v>12.05</v>
      </c>
      <c r="G13" s="6">
        <f>F13*166</f>
        <v>2000.3000000000002</v>
      </c>
      <c r="H13" s="22">
        <f>G13*0.04</f>
        <v>80.01200000000001</v>
      </c>
      <c r="I13" s="22">
        <f>G13*0.2/4</f>
        <v>100.01500000000001</v>
      </c>
      <c r="J13" s="22">
        <f>(G13)*0.25</f>
        <v>500.07500000000005</v>
      </c>
      <c r="K13" s="15"/>
      <c r="L13" s="16"/>
      <c r="M13" s="22">
        <f>G13+H13+I13+J13</f>
        <v>2680.402</v>
      </c>
      <c r="N13" s="17"/>
      <c r="O13" s="17">
        <v>1750</v>
      </c>
      <c r="P13" s="25">
        <f>M13+O13</f>
        <v>4430.402</v>
      </c>
      <c r="Q13" s="22">
        <f>P13*B13</f>
        <v>22152.010000000002</v>
      </c>
      <c r="R13" s="16"/>
      <c r="S13" s="22">
        <f>Q13*12</f>
        <v>265824.12</v>
      </c>
    </row>
    <row r="14" spans="1:19" ht="15" customHeight="1" thickBot="1">
      <c r="A14" s="9" t="s">
        <v>17</v>
      </c>
      <c r="B14" s="5">
        <v>1</v>
      </c>
      <c r="C14" s="1"/>
      <c r="D14" s="5">
        <v>4</v>
      </c>
      <c r="E14" s="1"/>
      <c r="F14" s="6">
        <v>15.07</v>
      </c>
      <c r="G14" s="6">
        <f>F14*166</f>
        <v>2501.62</v>
      </c>
      <c r="H14" s="22">
        <f>G14*0.04</f>
        <v>100.06479999999999</v>
      </c>
      <c r="I14" s="6"/>
      <c r="J14" s="22">
        <f>(G14)*0.25</f>
        <v>625.405</v>
      </c>
      <c r="K14" s="15"/>
      <c r="L14" s="16"/>
      <c r="M14" s="22">
        <f>G14+H14+I14+J14</f>
        <v>3227.0897999999997</v>
      </c>
      <c r="N14" s="17"/>
      <c r="O14" s="17">
        <v>1750</v>
      </c>
      <c r="P14" s="25">
        <f>M14+O14</f>
        <v>4977.0898</v>
      </c>
      <c r="Q14" s="22">
        <f>P14*B14</f>
        <v>4977.0898</v>
      </c>
      <c r="R14" s="16"/>
      <c r="S14" s="22">
        <f>Q14*12</f>
        <v>59725.0776</v>
      </c>
    </row>
    <row r="15" spans="1:19" ht="15" customHeight="1" thickBot="1">
      <c r="A15" s="9" t="s">
        <v>17</v>
      </c>
      <c r="B15" s="5">
        <v>1</v>
      </c>
      <c r="C15" s="1"/>
      <c r="D15" s="5">
        <v>3</v>
      </c>
      <c r="E15" s="1"/>
      <c r="F15" s="6">
        <v>13.39</v>
      </c>
      <c r="G15" s="6">
        <f>F15*166</f>
        <v>2222.7400000000002</v>
      </c>
      <c r="H15" s="22">
        <f>G15*0.04</f>
        <v>88.90960000000001</v>
      </c>
      <c r="I15" s="6"/>
      <c r="J15" s="22">
        <f>(G15)*0.25</f>
        <v>555.6850000000001</v>
      </c>
      <c r="K15" s="23"/>
      <c r="L15" s="24"/>
      <c r="M15" s="22">
        <f>G15+H15+I15+J15</f>
        <v>2867.3346</v>
      </c>
      <c r="N15" s="25"/>
      <c r="O15" s="17">
        <v>1750</v>
      </c>
      <c r="P15" s="25">
        <f>M15+O15</f>
        <v>4617.3346</v>
      </c>
      <c r="Q15" s="22">
        <f>P15*B15</f>
        <v>4617.3346</v>
      </c>
      <c r="R15" s="24"/>
      <c r="S15" s="22">
        <f>Q15*12</f>
        <v>55408.0152</v>
      </c>
    </row>
    <row r="16" spans="1:19" ht="15" customHeight="1" thickBot="1">
      <c r="A16" s="10" t="s">
        <v>11</v>
      </c>
      <c r="B16" s="11">
        <f>SUM(B12:B15)</f>
        <v>11</v>
      </c>
      <c r="C16" s="1"/>
      <c r="D16" s="5"/>
      <c r="E16" s="1"/>
      <c r="F16" s="6"/>
      <c r="G16" s="6"/>
      <c r="H16" s="6"/>
      <c r="I16" s="6"/>
      <c r="J16" s="7"/>
      <c r="K16" s="18"/>
      <c r="L16" s="16"/>
      <c r="M16" s="6"/>
      <c r="N16" s="17"/>
      <c r="O16" s="17"/>
      <c r="P16" s="17"/>
      <c r="Q16" s="26">
        <f>SUM(Q12:Q15)</f>
        <v>49468.042400000006</v>
      </c>
      <c r="R16" s="16"/>
      <c r="S16" s="26">
        <f>SUM(S12:S15)</f>
        <v>593616.5088</v>
      </c>
    </row>
    <row r="17" spans="1:19" ht="15" customHeight="1" thickBot="1">
      <c r="A17" s="9" t="s">
        <v>12</v>
      </c>
      <c r="B17" s="5"/>
      <c r="C17" s="1"/>
      <c r="D17" s="5"/>
      <c r="E17" s="1"/>
      <c r="F17" s="6"/>
      <c r="G17" s="6"/>
      <c r="H17" s="6"/>
      <c r="I17" s="6"/>
      <c r="J17" s="6"/>
      <c r="K17" s="18"/>
      <c r="L17" s="16"/>
      <c r="M17" s="6"/>
      <c r="N17" s="17"/>
      <c r="O17" s="17"/>
      <c r="P17" s="17"/>
      <c r="Q17" s="22"/>
      <c r="R17" s="16"/>
      <c r="S17" s="26">
        <f>S16/10</f>
        <v>59361.650879999994</v>
      </c>
    </row>
    <row r="18" spans="1:19" ht="15" customHeight="1">
      <c r="A18" s="165" t="s">
        <v>13</v>
      </c>
      <c r="B18" s="167"/>
      <c r="C18" s="169"/>
      <c r="D18" s="167"/>
      <c r="E18" s="169"/>
      <c r="F18" s="157"/>
      <c r="G18" s="157"/>
      <c r="H18" s="157"/>
      <c r="I18" s="157"/>
      <c r="J18" s="157"/>
      <c r="K18" s="19"/>
      <c r="L18" s="16"/>
      <c r="M18" s="162"/>
      <c r="N18" s="17"/>
      <c r="O18" s="38"/>
      <c r="P18" s="38"/>
      <c r="Q18" s="162"/>
      <c r="R18" s="16"/>
      <c r="S18" s="159">
        <f>S16+S17</f>
        <v>652978.1596799999</v>
      </c>
    </row>
    <row r="19" spans="1:19" ht="15" customHeight="1" thickBot="1">
      <c r="A19" s="166"/>
      <c r="B19" s="168"/>
      <c r="C19" s="169"/>
      <c r="D19" s="168"/>
      <c r="E19" s="169"/>
      <c r="F19" s="158"/>
      <c r="G19" s="158"/>
      <c r="H19" s="158"/>
      <c r="I19" s="158"/>
      <c r="J19" s="158"/>
      <c r="K19" s="18"/>
      <c r="L19" s="16"/>
      <c r="M19" s="163"/>
      <c r="N19" s="17"/>
      <c r="O19" s="36"/>
      <c r="P19" s="36"/>
      <c r="Q19" s="163"/>
      <c r="R19" s="16"/>
      <c r="S19" s="160"/>
    </row>
    <row r="20" spans="2:17" ht="12.75">
      <c r="B20" s="161"/>
      <c r="C20" s="161"/>
      <c r="D20" s="161"/>
      <c r="P20" s="161"/>
      <c r="Q20" s="161"/>
    </row>
    <row r="22" spans="1:17" ht="18.75">
      <c r="A22" s="113" t="s">
        <v>93</v>
      </c>
      <c r="M22" s="123" t="s">
        <v>94</v>
      </c>
      <c r="N22" s="123"/>
      <c r="O22" s="123"/>
      <c r="P22" s="123"/>
      <c r="Q22" s="123"/>
    </row>
    <row r="26" ht="12.75">
      <c r="B26" s="27"/>
    </row>
  </sheetData>
  <sheetProtection/>
  <mergeCells count="27">
    <mergeCell ref="M22:Q22"/>
    <mergeCell ref="S18:S19"/>
    <mergeCell ref="B20:D20"/>
    <mergeCell ref="P20:Q20"/>
    <mergeCell ref="G18:G19"/>
    <mergeCell ref="H18:H19"/>
    <mergeCell ref="I18:I19"/>
    <mergeCell ref="J18:J19"/>
    <mergeCell ref="M18:M19"/>
    <mergeCell ref="Q18:Q19"/>
    <mergeCell ref="M1:S1"/>
    <mergeCell ref="M2:S2"/>
    <mergeCell ref="M3:S3"/>
    <mergeCell ref="M4:S4"/>
    <mergeCell ref="F7:H7"/>
    <mergeCell ref="M10:N10"/>
    <mergeCell ref="Q10:R10"/>
    <mergeCell ref="B8:J8"/>
    <mergeCell ref="B10:C10"/>
    <mergeCell ref="D10:E10"/>
    <mergeCell ref="J10:L10"/>
    <mergeCell ref="F18:F19"/>
    <mergeCell ref="A18:A19"/>
    <mergeCell ref="B18:B19"/>
    <mergeCell ref="C18:C19"/>
    <mergeCell ref="D18:D19"/>
    <mergeCell ref="E18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2018-12-28T14:34:05Z</cp:lastPrinted>
  <dcterms:created xsi:type="dcterms:W3CDTF">1996-10-08T23:32:33Z</dcterms:created>
  <dcterms:modified xsi:type="dcterms:W3CDTF">2018-12-12T09:42:51Z</dcterms:modified>
  <cp:category/>
  <cp:version/>
  <cp:contentType/>
  <cp:contentStatus/>
</cp:coreProperties>
</file>