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аток №4" sheetId="1" r:id="rId1"/>
    <sheet name="додатки 1,2" sheetId="2" r:id="rId2"/>
    <sheet name="Тарифна сітка" sheetId="3" r:id="rId3"/>
    <sheet name="додаток №3" sheetId="4" r:id="rId4"/>
    <sheet name="Додаток №6" sheetId="5" r:id="rId5"/>
    <sheet name="додаток №5" sheetId="6" r:id="rId6"/>
  </sheets>
  <definedNames/>
  <calcPr fullCalcOnLoad="1"/>
</workbook>
</file>

<file path=xl/sharedStrings.xml><?xml version="1.0" encoding="utf-8"?>
<sst xmlns="http://schemas.openxmlformats.org/spreadsheetml/2006/main" count="237" uniqueCount="123">
  <si>
    <t>ШТАТНИЙ РОЗПИС</t>
  </si>
  <si>
    <t>Найменування прфесій</t>
  </si>
  <si>
    <t>К-сть штатних одиниць, чол.</t>
  </si>
  <si>
    <t>Розряд</t>
  </si>
  <si>
    <t>Погодинний тариф грн..коп</t>
  </si>
  <si>
    <t>Коефі цієнт шкідли вості 4% грн..коп</t>
  </si>
  <si>
    <t>Коефі цієнт нічні 20% грн..коп</t>
  </si>
  <si>
    <t>Коефіцієнт гірський 25%</t>
  </si>
  <si>
    <t>Разом грн.коп.</t>
  </si>
  <si>
    <t>Місячний фонд оплпти грн..коп</t>
  </si>
  <si>
    <t>Річний фонд оплати грн.коп</t>
  </si>
  <si>
    <t>Разом</t>
  </si>
  <si>
    <t>Всього</t>
  </si>
  <si>
    <t>Оператор на решітці</t>
  </si>
  <si>
    <t>Оператор на аротенках</t>
  </si>
  <si>
    <t>Водій спец.автомашини</t>
  </si>
  <si>
    <t>Місячна тарифна ставка грн.коп</t>
  </si>
  <si>
    <t xml:space="preserve">Погодинна тарифна сітка </t>
  </si>
  <si>
    <t>робітників Рахівського КП "Рахітепло"</t>
  </si>
  <si>
    <t>I</t>
  </si>
  <si>
    <t>II</t>
  </si>
  <si>
    <t>III</t>
  </si>
  <si>
    <t>IV</t>
  </si>
  <si>
    <t>V</t>
  </si>
  <si>
    <t>VI</t>
  </si>
  <si>
    <t>Розряд:</t>
  </si>
  <si>
    <t>Коефіцієнти співвідношення</t>
  </si>
  <si>
    <t>Часова тарифна ставка</t>
  </si>
  <si>
    <t>Погодинна тарифна сітка</t>
  </si>
  <si>
    <t>Доплата</t>
  </si>
  <si>
    <t>Разом грн. коп</t>
  </si>
  <si>
    <t>Коефіціент гірських 25% грн.коп.</t>
  </si>
  <si>
    <t>Водій спец.а/в</t>
  </si>
  <si>
    <t>Тракторист</t>
  </si>
  <si>
    <t>Рахівського КП «Рахівтепло»</t>
  </si>
  <si>
    <t>Найменування посад</t>
  </si>
  <si>
    <t>Кількість штатних одиниць, чол..</t>
  </si>
  <si>
    <t>Посадовий
оклад, грн..коп.</t>
  </si>
  <si>
    <t>Коефіцієнт гірський 25% грн..коп.</t>
  </si>
  <si>
    <t>Разом:</t>
  </si>
  <si>
    <t>Місячний фонд оплати грн..коп.</t>
  </si>
  <si>
    <t>Річний фонд  оплати грн..коп.</t>
  </si>
  <si>
    <t>штатних</t>
  </si>
  <si>
    <t>грн..коп.</t>
  </si>
  <si>
    <t>гірський</t>
  </si>
  <si>
    <t>фонд</t>
  </si>
  <si>
    <t>одиниць,</t>
  </si>
  <si>
    <t>оплати грн..коп.</t>
  </si>
  <si>
    <t>чол..</t>
  </si>
  <si>
    <t>Головний інженер</t>
  </si>
  <si>
    <t>Головний бухгалтер</t>
  </si>
  <si>
    <t>Гол економіст</t>
  </si>
  <si>
    <t>Юрист</t>
  </si>
  <si>
    <t>Інспектор по охороні праці</t>
  </si>
  <si>
    <t>Інспектор відділу кадрів</t>
  </si>
  <si>
    <t>Бухгалтер</t>
  </si>
  <si>
    <t>Інспектор</t>
  </si>
  <si>
    <t>Іненерно-технічни працівників, спеціалістівслубовців</t>
  </si>
  <si>
    <t>загально-виробничого персоналу</t>
  </si>
  <si>
    <t xml:space="preserve">
Посадовий
оклад, грн..коп.
</t>
  </si>
  <si>
    <t>Прибиральниця</t>
  </si>
  <si>
    <t>"Затверджую"</t>
  </si>
  <si>
    <t>Економіст</t>
  </si>
  <si>
    <t>Інспекція</t>
  </si>
  <si>
    <t>Старший інспектор</t>
  </si>
  <si>
    <t>Г.І.Баб"як</t>
  </si>
  <si>
    <t>Токар</t>
  </si>
  <si>
    <t>Оператор спецводоочистки</t>
  </si>
  <si>
    <t>Оператор головн.пульту керування насос.обладнан.</t>
  </si>
  <si>
    <t>Старш.оператор головного пульту керув.насос.обладн.</t>
  </si>
  <si>
    <t xml:space="preserve"> робітників та обслуговуючого персоналу водопровід</t>
  </si>
  <si>
    <t xml:space="preserve"> робітників аварійної бригади водопровідно-каналізаційних мереж</t>
  </si>
  <si>
    <t xml:space="preserve"> робітників та обслуговуючого персоналу очисних споруд</t>
  </si>
  <si>
    <t xml:space="preserve">                                                                 </t>
  </si>
  <si>
    <t xml:space="preserve">Директор </t>
  </si>
  <si>
    <t>Заст.директора по дохідній частині</t>
  </si>
  <si>
    <t>Резерв 20%</t>
  </si>
  <si>
    <t xml:space="preserve">Разом </t>
  </si>
  <si>
    <t>Директор Рахівського КП "Рахівтепло"</t>
  </si>
  <si>
    <t>Код КП</t>
  </si>
  <si>
    <t>Код ЗКППТР</t>
  </si>
  <si>
    <t>Електрогазозварник</t>
  </si>
  <si>
    <t>Електрик</t>
  </si>
  <si>
    <t>Майстер  водопроводу</t>
  </si>
  <si>
    <t>Майстер  очисних споруд</t>
  </si>
  <si>
    <t>Тоже з К 1,18</t>
  </si>
  <si>
    <t>Слюсар ремонт. каналіз.мережі</t>
  </si>
  <si>
    <t>Слюсарремонт. каналіз.мережі</t>
  </si>
  <si>
    <t>Слюсар авар.віднов.робіт</t>
  </si>
  <si>
    <t>Слюсар ремонт.очис.спор</t>
  </si>
  <si>
    <t>"_____"____________ 2024 року.</t>
  </si>
  <si>
    <t>Вводиться із «___» ____________ 2024 року</t>
  </si>
  <si>
    <t>Прожитковий мінімум із 01.01.2024 р. - 2920грн. (166,67 год)</t>
  </si>
  <si>
    <t>___________ І.І.Бернар</t>
  </si>
  <si>
    <t>Інженер енергетик</t>
  </si>
  <si>
    <t>Майстер котельні</t>
  </si>
  <si>
    <t>Електромонтер</t>
  </si>
  <si>
    <t xml:space="preserve">Водій </t>
  </si>
  <si>
    <t>Слюсар ремонтник</t>
  </si>
  <si>
    <t>Оператор ХВО</t>
  </si>
  <si>
    <t>К-сть штатних одиниць чол.</t>
  </si>
  <si>
    <t>1229.7</t>
  </si>
  <si>
    <t>1223.1</t>
  </si>
  <si>
    <t>З</t>
  </si>
  <si>
    <t xml:space="preserve">Заст.директора </t>
  </si>
  <si>
    <t>2143.2</t>
  </si>
  <si>
    <t>2421.2</t>
  </si>
  <si>
    <t xml:space="preserve"> робітників та обслуговуючого персоналу  котельні</t>
  </si>
  <si>
    <t xml:space="preserve">Фонд заробітної плати всього на 2024 рік </t>
  </si>
  <si>
    <t>В.п. міського голови,</t>
  </si>
  <si>
    <t>секретар ради та виконкому</t>
  </si>
  <si>
    <t>Євген МОЛНАР</t>
  </si>
  <si>
    <t>Додаток №5</t>
  </si>
  <si>
    <t>до рішення міської ради</t>
  </si>
  <si>
    <t>43-ї сесії 8-го скликання</t>
  </si>
  <si>
    <t>від 22.12. 2023 р. №---</t>
  </si>
  <si>
    <t>Додаток №6</t>
  </si>
  <si>
    <t>Додаток №4</t>
  </si>
  <si>
    <t>Додаток №1</t>
  </si>
  <si>
    <t>Інженерно-технічних працівників, спеціалістів та службовців Рахівського КП «Рахівтепло»</t>
  </si>
  <si>
    <t>Додаток №2</t>
  </si>
  <si>
    <t>Додаток №3</t>
  </si>
  <si>
    <t xml:space="preserve">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</si>
</sst>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</numFmts>
  <fonts count="5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2" fontId="0" fillId="0" borderId="10" xfId="0" applyNumberFormat="1" applyBorder="1" applyAlignment="1">
      <alignment horizontal="left"/>
    </xf>
    <xf numFmtId="2" fontId="5" fillId="0" borderId="1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6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2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vertical="top" wrapText="1"/>
    </xf>
    <xf numFmtId="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 vertical="top" wrapText="1"/>
    </xf>
    <xf numFmtId="2" fontId="19" fillId="0" borderId="17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9" fillId="0" borderId="12" xfId="0" applyFont="1" applyBorder="1" applyAlignment="1">
      <alignment vertical="top" wrapText="1"/>
    </xf>
    <xf numFmtId="2" fontId="19" fillId="0" borderId="12" xfId="0" applyNumberFormat="1" applyFont="1" applyBorder="1" applyAlignment="1">
      <alignment vertical="top" wrapText="1"/>
    </xf>
    <xf numFmtId="2" fontId="18" fillId="0" borderId="20" xfId="0" applyNumberFormat="1" applyFont="1" applyBorder="1" applyAlignment="1">
      <alignment wrapText="1"/>
    </xf>
    <xf numFmtId="2" fontId="17" fillId="0" borderId="21" xfId="0" applyNumberFormat="1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9" fillId="0" borderId="19" xfId="0" applyFont="1" applyBorder="1" applyAlignment="1">
      <alignment vertical="top" wrapText="1"/>
    </xf>
    <xf numFmtId="0" fontId="17" fillId="0" borderId="23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200" fontId="17" fillId="0" borderId="23" xfId="0" applyNumberFormat="1" applyFont="1" applyBorder="1" applyAlignment="1">
      <alignment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 wrapText="1"/>
    </xf>
    <xf numFmtId="0" fontId="18" fillId="0" borderId="21" xfId="0" applyFont="1" applyBorder="1" applyAlignment="1">
      <alignment vertical="top" wrapText="1"/>
    </xf>
    <xf numFmtId="2" fontId="18" fillId="0" borderId="20" xfId="0" applyNumberFormat="1" applyFont="1" applyBorder="1" applyAlignment="1">
      <alignment vertical="top" wrapText="1"/>
    </xf>
    <xf numFmtId="2" fontId="18" fillId="0" borderId="21" xfId="0" applyNumberFormat="1" applyFont="1" applyBorder="1" applyAlignment="1">
      <alignment vertical="top" wrapText="1"/>
    </xf>
    <xf numFmtId="0" fontId="18" fillId="0" borderId="21" xfId="0" applyFont="1" applyBorder="1" applyAlignment="1">
      <alignment wrapText="1"/>
    </xf>
    <xf numFmtId="2" fontId="18" fillId="0" borderId="21" xfId="0" applyNumberFormat="1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9" fillId="0" borderId="22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2" fontId="17" fillId="0" borderId="12" xfId="0" applyNumberFormat="1" applyFont="1" applyBorder="1" applyAlignment="1">
      <alignment horizontal="left"/>
    </xf>
    <xf numFmtId="0" fontId="17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2" fontId="18" fillId="0" borderId="12" xfId="0" applyNumberFormat="1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9" fillId="0" borderId="12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left" vertical="center" wrapText="1"/>
    </xf>
    <xf numFmtId="0" fontId="16" fillId="0" borderId="25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wrapText="1"/>
    </xf>
    <xf numFmtId="2" fontId="1" fillId="0" borderId="15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180975</xdr:colOff>
      <xdr:row>15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5505450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180975</xdr:colOff>
      <xdr:row>8</xdr:row>
      <xdr:rowOff>0</xdr:rowOff>
    </xdr:from>
    <xdr:ext cx="76200" cy="161925"/>
    <xdr:sp>
      <xdr:nvSpPr>
        <xdr:cNvPr id="1" name="Text Box 1"/>
        <xdr:cNvSpPr txBox="1">
          <a:spLocks noChangeArrowheads="1"/>
        </xdr:cNvSpPr>
      </xdr:nvSpPr>
      <xdr:spPr>
        <a:xfrm>
          <a:off x="6457950" y="1466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34"/>
  <sheetViews>
    <sheetView zoomScalePageLayoutView="0" workbookViewId="0" topLeftCell="A9">
      <selection activeCell="V34" sqref="V34"/>
    </sheetView>
  </sheetViews>
  <sheetFormatPr defaultColWidth="9.140625" defaultRowHeight="12.75"/>
  <cols>
    <col min="1" max="2" width="6.140625" style="0" customWidth="1"/>
    <col min="3" max="3" width="27.7109375" style="0" customWidth="1"/>
    <col min="4" max="4" width="1.1484375" style="0" hidden="1" customWidth="1"/>
    <col min="5" max="5" width="6.28125" style="0" customWidth="1"/>
    <col min="6" max="6" width="9.140625" style="0" hidden="1" customWidth="1"/>
    <col min="7" max="7" width="4.421875" style="0" customWidth="1"/>
    <col min="8" max="8" width="6.57421875" style="0" customWidth="1"/>
    <col min="9" max="9" width="7.140625" style="0" customWidth="1"/>
    <col min="10" max="11" width="7.7109375" style="0" customWidth="1"/>
    <col min="12" max="12" width="2.421875" style="0" hidden="1" customWidth="1"/>
    <col min="13" max="13" width="7.57421875" style="0" customWidth="1"/>
    <col min="14" max="14" width="9.140625" style="0" hidden="1" customWidth="1"/>
    <col min="15" max="15" width="8.140625" style="0" customWidth="1"/>
    <col min="16" max="16" width="9.140625" style="0" hidden="1" customWidth="1"/>
    <col min="17" max="17" width="8.57421875" style="0" customWidth="1"/>
    <col min="18" max="18" width="8.421875" style="0" customWidth="1"/>
    <col min="19" max="19" width="8.28125" style="0" customWidth="1"/>
    <col min="20" max="20" width="9.140625" style="0" hidden="1" customWidth="1"/>
    <col min="21" max="21" width="11.85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>
      <c r="U8" s="37"/>
    </row>
    <row r="9" ht="12.75">
      <c r="U9" s="37"/>
    </row>
    <row r="10" spans="18:21" ht="12.75">
      <c r="R10" s="224" t="s">
        <v>117</v>
      </c>
      <c r="S10" s="223"/>
      <c r="T10" s="223"/>
      <c r="U10" s="223"/>
    </row>
    <row r="11" spans="18:21" ht="12.75">
      <c r="R11" s="224" t="s">
        <v>113</v>
      </c>
      <c r="S11" s="223"/>
      <c r="T11" s="223"/>
      <c r="U11" s="223"/>
    </row>
    <row r="12" spans="18:21" ht="12.75">
      <c r="R12" s="224" t="s">
        <v>114</v>
      </c>
      <c r="S12" s="223"/>
      <c r="T12" s="223"/>
      <c r="U12" s="223"/>
    </row>
    <row r="13" spans="18:21" ht="12.75">
      <c r="R13" s="224" t="s">
        <v>115</v>
      </c>
      <c r="S13" s="223"/>
      <c r="T13" s="223"/>
      <c r="U13" s="223"/>
    </row>
    <row r="14" ht="12.75">
      <c r="U14" s="37"/>
    </row>
    <row r="15" spans="3:21" ht="18">
      <c r="C15" s="1"/>
      <c r="D15" s="160"/>
      <c r="E15" s="160"/>
      <c r="F15" s="160"/>
      <c r="G15" s="160"/>
      <c r="H15" s="158" t="s">
        <v>0</v>
      </c>
      <c r="I15" s="159"/>
      <c r="J15" s="159"/>
      <c r="K15" s="159"/>
      <c r="L15" s="159"/>
      <c r="M15" s="159"/>
      <c r="N15" s="159"/>
      <c r="O15" s="169"/>
      <c r="P15" s="169"/>
      <c r="Q15" s="169"/>
      <c r="R15" s="169"/>
      <c r="S15" s="169"/>
      <c r="T15" s="169"/>
      <c r="U15" s="169"/>
    </row>
    <row r="16" spans="3:21" ht="39.75" customHeight="1">
      <c r="C16" s="1"/>
      <c r="D16" s="161" t="s">
        <v>70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70"/>
      <c r="R16" s="170"/>
      <c r="S16" s="170"/>
      <c r="T16" s="170"/>
      <c r="U16" s="170"/>
    </row>
    <row r="17" spans="3:21" ht="15.75" customHeight="1">
      <c r="C17" s="36"/>
      <c r="D17" s="35"/>
      <c r="E17" s="35"/>
      <c r="F17" s="36"/>
      <c r="G17" s="36"/>
      <c r="H17" s="1"/>
      <c r="I17" s="1"/>
      <c r="J17" s="167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</row>
    <row r="18" spans="1:21" ht="76.5" customHeight="1">
      <c r="A18" s="53" t="s">
        <v>79</v>
      </c>
      <c r="B18" s="132" t="s">
        <v>80</v>
      </c>
      <c r="C18" s="83" t="s">
        <v>1</v>
      </c>
      <c r="D18" s="84" t="s">
        <v>2</v>
      </c>
      <c r="E18" s="85" t="s">
        <v>2</v>
      </c>
      <c r="F18" s="84" t="s">
        <v>3</v>
      </c>
      <c r="G18" s="85" t="s">
        <v>3</v>
      </c>
      <c r="H18" s="86" t="s">
        <v>4</v>
      </c>
      <c r="I18" s="83" t="s">
        <v>16</v>
      </c>
      <c r="J18" s="86" t="s">
        <v>5</v>
      </c>
      <c r="K18" s="86" t="s">
        <v>6</v>
      </c>
      <c r="L18" s="84" t="s">
        <v>7</v>
      </c>
      <c r="M18" s="87" t="s">
        <v>31</v>
      </c>
      <c r="N18" s="85"/>
      <c r="O18" s="83" t="s">
        <v>8</v>
      </c>
      <c r="P18" s="83"/>
      <c r="Q18" s="83" t="s">
        <v>29</v>
      </c>
      <c r="R18" s="83" t="s">
        <v>8</v>
      </c>
      <c r="S18" s="84" t="s">
        <v>9</v>
      </c>
      <c r="T18" s="85"/>
      <c r="U18" s="83" t="s">
        <v>10</v>
      </c>
    </row>
    <row r="19" spans="1:21" s="47" customFormat="1" ht="15" customHeight="1">
      <c r="A19" s="55"/>
      <c r="B19" s="88"/>
      <c r="C19" s="89">
        <v>1</v>
      </c>
      <c r="D19" s="90"/>
      <c r="E19" s="89">
        <v>2</v>
      </c>
      <c r="F19" s="90"/>
      <c r="G19" s="91">
        <v>3</v>
      </c>
      <c r="H19" s="91">
        <v>4</v>
      </c>
      <c r="I19" s="91">
        <v>5</v>
      </c>
      <c r="J19" s="92">
        <v>6</v>
      </c>
      <c r="K19" s="89">
        <v>7</v>
      </c>
      <c r="L19" s="90"/>
      <c r="M19" s="91">
        <v>8</v>
      </c>
      <c r="N19" s="89">
        <v>9</v>
      </c>
      <c r="O19" s="90">
        <v>9</v>
      </c>
      <c r="P19" s="89">
        <v>10</v>
      </c>
      <c r="Q19" s="93">
        <v>10</v>
      </c>
      <c r="R19" s="93">
        <v>11</v>
      </c>
      <c r="S19" s="90">
        <v>12</v>
      </c>
      <c r="T19" s="89">
        <v>11</v>
      </c>
      <c r="U19" s="90">
        <v>13</v>
      </c>
    </row>
    <row r="20" spans="1:21" ht="15" customHeight="1">
      <c r="A20" s="53">
        <v>8161</v>
      </c>
      <c r="B20" s="80">
        <v>16035</v>
      </c>
      <c r="C20" s="97" t="s">
        <v>67</v>
      </c>
      <c r="D20" s="98"/>
      <c r="E20" s="94">
        <v>1</v>
      </c>
      <c r="F20" s="95"/>
      <c r="G20" s="96">
        <v>2</v>
      </c>
      <c r="H20" s="96">
        <v>18.92</v>
      </c>
      <c r="I20" s="96">
        <f aca="true" t="shared" si="0" ref="I20:I25">H20*166.67</f>
        <v>3153.3964</v>
      </c>
      <c r="J20" s="99">
        <f>I20*0.04</f>
        <v>126.135856</v>
      </c>
      <c r="K20" s="100">
        <f>I20*0.2/4</f>
        <v>157.66982000000002</v>
      </c>
      <c r="L20" s="101"/>
      <c r="M20" s="102">
        <f aca="true" t="shared" si="1" ref="M20:M25">(I20)*0.25</f>
        <v>788.3491</v>
      </c>
      <c r="N20" s="100">
        <f>I20+J20+K20+M20</f>
        <v>4225.551176</v>
      </c>
      <c r="O20" s="101">
        <f aca="true" t="shared" si="2" ref="O20:O25">I20+J20+K20+M20</f>
        <v>4225.551176</v>
      </c>
      <c r="P20" s="100">
        <v>21798</v>
      </c>
      <c r="Q20" s="102">
        <v>4100</v>
      </c>
      <c r="R20" s="102">
        <f aca="true" t="shared" si="3" ref="R20:R25">O20+Q20</f>
        <v>8325.551176</v>
      </c>
      <c r="S20" s="101">
        <f aca="true" t="shared" si="4" ref="S20:S25">R20*E20</f>
        <v>8325.551176</v>
      </c>
      <c r="T20" s="100">
        <v>261576</v>
      </c>
      <c r="U20" s="101">
        <f aca="true" t="shared" si="5" ref="U20:U25">S20*12</f>
        <v>99906.61411200001</v>
      </c>
    </row>
    <row r="21" spans="1:21" ht="31.5" customHeight="1">
      <c r="A21" s="53"/>
      <c r="B21" s="80"/>
      <c r="C21" s="97" t="s">
        <v>69</v>
      </c>
      <c r="D21" s="98"/>
      <c r="E21" s="81">
        <v>1</v>
      </c>
      <c r="F21" s="82"/>
      <c r="G21" s="66">
        <v>4</v>
      </c>
      <c r="H21" s="66">
        <v>23.65</v>
      </c>
      <c r="I21" s="66">
        <f t="shared" si="0"/>
        <v>3941.7454999999995</v>
      </c>
      <c r="J21" s="103">
        <f>I21*0.04</f>
        <v>157.66982</v>
      </c>
      <c r="K21" s="104">
        <f>I21*0.2/4</f>
        <v>197.08727499999998</v>
      </c>
      <c r="L21" s="105"/>
      <c r="M21" s="106">
        <f t="shared" si="1"/>
        <v>985.4363749999999</v>
      </c>
      <c r="N21" s="104"/>
      <c r="O21" s="105">
        <f t="shared" si="2"/>
        <v>5281.938969999999</v>
      </c>
      <c r="P21" s="104"/>
      <c r="Q21" s="106">
        <v>4100</v>
      </c>
      <c r="R21" s="106">
        <f t="shared" si="3"/>
        <v>9381.93897</v>
      </c>
      <c r="S21" s="105">
        <f t="shared" si="4"/>
        <v>9381.93897</v>
      </c>
      <c r="T21" s="104"/>
      <c r="U21" s="105">
        <f t="shared" si="5"/>
        <v>112583.26763999999</v>
      </c>
    </row>
    <row r="22" spans="1:21" ht="30" customHeight="1">
      <c r="A22" s="53"/>
      <c r="B22" s="80"/>
      <c r="C22" s="97" t="s">
        <v>68</v>
      </c>
      <c r="D22" s="98"/>
      <c r="E22" s="81">
        <v>4</v>
      </c>
      <c r="F22" s="82"/>
      <c r="G22" s="66">
        <v>3</v>
      </c>
      <c r="H22" s="66">
        <v>21.02</v>
      </c>
      <c r="I22" s="66">
        <f t="shared" si="0"/>
        <v>3503.4033999999997</v>
      </c>
      <c r="J22" s="103">
        <f>I22*0.04</f>
        <v>140.136136</v>
      </c>
      <c r="K22" s="104">
        <f>I22*0.2/4</f>
        <v>175.17016999999998</v>
      </c>
      <c r="L22" s="105"/>
      <c r="M22" s="106">
        <f t="shared" si="1"/>
        <v>875.8508499999999</v>
      </c>
      <c r="N22" s="104">
        <f>I22+J22+K22+M22</f>
        <v>4694.560555999999</v>
      </c>
      <c r="O22" s="105">
        <f t="shared" si="2"/>
        <v>4694.560555999999</v>
      </c>
      <c r="P22" s="104">
        <v>24221.35</v>
      </c>
      <c r="Q22" s="106">
        <v>4100</v>
      </c>
      <c r="R22" s="106">
        <f t="shared" si="3"/>
        <v>8794.560556</v>
      </c>
      <c r="S22" s="101">
        <f t="shared" si="4"/>
        <v>35178.242224</v>
      </c>
      <c r="T22" s="104">
        <v>290656.2</v>
      </c>
      <c r="U22" s="105">
        <f t="shared" si="5"/>
        <v>422138.906688</v>
      </c>
    </row>
    <row r="23" spans="1:21" ht="16.5" customHeight="1">
      <c r="A23" s="53">
        <v>3113</v>
      </c>
      <c r="B23" s="80">
        <v>25455</v>
      </c>
      <c r="C23" s="97" t="s">
        <v>82</v>
      </c>
      <c r="D23" s="98"/>
      <c r="E23" s="94">
        <v>1</v>
      </c>
      <c r="F23" s="95"/>
      <c r="G23" s="96">
        <v>4</v>
      </c>
      <c r="H23" s="96">
        <v>23.65</v>
      </c>
      <c r="I23" s="66">
        <f t="shared" si="0"/>
        <v>3941.7454999999995</v>
      </c>
      <c r="J23" s="99"/>
      <c r="K23" s="100"/>
      <c r="L23" s="101"/>
      <c r="M23" s="102">
        <f t="shared" si="1"/>
        <v>985.4363749999999</v>
      </c>
      <c r="N23" s="100">
        <f>I23+J23+K23+M23</f>
        <v>4927.181874999999</v>
      </c>
      <c r="O23" s="101">
        <f t="shared" si="2"/>
        <v>4927.181874999999</v>
      </c>
      <c r="P23" s="100">
        <f>N23*E23</f>
        <v>4927.181874999999</v>
      </c>
      <c r="Q23" s="102">
        <v>4100</v>
      </c>
      <c r="R23" s="102">
        <f t="shared" si="3"/>
        <v>9027.181874999998</v>
      </c>
      <c r="S23" s="101">
        <f t="shared" si="4"/>
        <v>9027.181874999998</v>
      </c>
      <c r="T23" s="94">
        <v>59994.72</v>
      </c>
      <c r="U23" s="101">
        <f t="shared" si="5"/>
        <v>108326.18249999998</v>
      </c>
    </row>
    <row r="24" spans="1:21" ht="13.5" customHeight="1">
      <c r="A24" s="53">
        <v>8322</v>
      </c>
      <c r="B24" s="80"/>
      <c r="C24" s="97" t="s">
        <v>32</v>
      </c>
      <c r="D24" s="98"/>
      <c r="E24" s="94">
        <v>0.5</v>
      </c>
      <c r="F24" s="95"/>
      <c r="G24" s="96">
        <v>3</v>
      </c>
      <c r="H24" s="96">
        <v>21.02</v>
      </c>
      <c r="I24" s="66">
        <f t="shared" si="0"/>
        <v>3503.4033999999997</v>
      </c>
      <c r="J24" s="99"/>
      <c r="K24" s="100"/>
      <c r="L24" s="101"/>
      <c r="M24" s="102">
        <f t="shared" si="1"/>
        <v>875.8508499999999</v>
      </c>
      <c r="N24" s="100">
        <f>I24+J24+K24+M24</f>
        <v>4379.25425</v>
      </c>
      <c r="O24" s="101">
        <f t="shared" si="2"/>
        <v>4379.25425</v>
      </c>
      <c r="P24" s="100">
        <f>N24*E24</f>
        <v>2189.627125</v>
      </c>
      <c r="Q24" s="102">
        <v>4100</v>
      </c>
      <c r="R24" s="102">
        <f t="shared" si="3"/>
        <v>8479.25425</v>
      </c>
      <c r="S24" s="101">
        <f t="shared" si="4"/>
        <v>4239.627125</v>
      </c>
      <c r="T24" s="94">
        <v>53331.48</v>
      </c>
      <c r="U24" s="101">
        <f t="shared" si="5"/>
        <v>50875.5255</v>
      </c>
    </row>
    <row r="25" spans="1:21" ht="15" customHeight="1">
      <c r="A25" s="53">
        <v>8331</v>
      </c>
      <c r="B25" s="80">
        <v>19203</v>
      </c>
      <c r="C25" s="97" t="s">
        <v>33</v>
      </c>
      <c r="D25" s="98"/>
      <c r="E25" s="94">
        <v>1</v>
      </c>
      <c r="F25" s="95"/>
      <c r="G25" s="96">
        <v>3</v>
      </c>
      <c r="H25" s="96">
        <v>21.02</v>
      </c>
      <c r="I25" s="66">
        <f t="shared" si="0"/>
        <v>3503.4033999999997</v>
      </c>
      <c r="J25" s="99"/>
      <c r="K25" s="100"/>
      <c r="L25" s="101"/>
      <c r="M25" s="102">
        <f t="shared" si="1"/>
        <v>875.8508499999999</v>
      </c>
      <c r="N25" s="100">
        <f>I25+J25+K25+M25</f>
        <v>4379.25425</v>
      </c>
      <c r="O25" s="101">
        <f t="shared" si="2"/>
        <v>4379.25425</v>
      </c>
      <c r="P25" s="100">
        <f>N25*E25</f>
        <v>4379.25425</v>
      </c>
      <c r="Q25" s="102">
        <v>4100</v>
      </c>
      <c r="R25" s="102">
        <f t="shared" si="3"/>
        <v>8479.25425</v>
      </c>
      <c r="S25" s="101">
        <f t="shared" si="4"/>
        <v>8479.25425</v>
      </c>
      <c r="T25" s="94">
        <v>53331.48</v>
      </c>
      <c r="U25" s="101">
        <f t="shared" si="5"/>
        <v>101751.051</v>
      </c>
    </row>
    <row r="26" spans="1:21" ht="15" customHeight="1">
      <c r="A26" s="53"/>
      <c r="B26" s="80"/>
      <c r="C26" s="107" t="s">
        <v>11</v>
      </c>
      <c r="D26" s="108"/>
      <c r="E26" s="109">
        <f>SUM(E20:E25)</f>
        <v>8.5</v>
      </c>
      <c r="F26" s="96"/>
      <c r="G26" s="109"/>
      <c r="H26" s="109"/>
      <c r="I26" s="109"/>
      <c r="J26" s="109"/>
      <c r="K26" s="109"/>
      <c r="L26" s="96"/>
      <c r="M26" s="109"/>
      <c r="N26" s="96"/>
      <c r="O26" s="110"/>
      <c r="P26" s="111" t="e">
        <f>P20+P22+#REF!+P23+#REF!+#REF!+#REF!+P24+P25</f>
        <v>#REF!</v>
      </c>
      <c r="Q26" s="163"/>
      <c r="R26" s="163"/>
      <c r="S26" s="112">
        <f>SUM(S20:S25)</f>
        <v>74631.79561999999</v>
      </c>
      <c r="T26" s="113">
        <f>SUM(T20:T25)</f>
        <v>718889.8799999999</v>
      </c>
      <c r="U26" s="112">
        <f>SUM(U20:U25)</f>
        <v>895581.54744</v>
      </c>
    </row>
    <row r="27" spans="1:21" ht="2.25" customHeight="1">
      <c r="A27" s="53"/>
      <c r="B27" s="80"/>
      <c r="C27" s="114"/>
      <c r="D27" s="115"/>
      <c r="E27" s="116"/>
      <c r="F27" s="96"/>
      <c r="G27" s="116"/>
      <c r="H27" s="116"/>
      <c r="I27" s="116"/>
      <c r="J27" s="116"/>
      <c r="K27" s="116"/>
      <c r="L27" s="96"/>
      <c r="M27" s="116"/>
      <c r="N27" s="102">
        <f>SUM(N20:N26)</f>
        <v>22605.802106999996</v>
      </c>
      <c r="O27" s="116"/>
      <c r="P27" s="114"/>
      <c r="Q27" s="164"/>
      <c r="R27" s="164"/>
      <c r="S27" s="117"/>
      <c r="T27" s="118"/>
      <c r="U27" s="119"/>
    </row>
    <row r="28" spans="1:21" ht="15" customHeight="1">
      <c r="A28" s="53"/>
      <c r="B28" s="80"/>
      <c r="C28" s="120" t="s">
        <v>76</v>
      </c>
      <c r="D28" s="121"/>
      <c r="E28" s="120"/>
      <c r="F28" s="121"/>
      <c r="G28" s="122"/>
      <c r="H28" s="122"/>
      <c r="I28" s="122"/>
      <c r="J28" s="122"/>
      <c r="K28" s="120"/>
      <c r="L28" s="121"/>
      <c r="M28" s="122"/>
      <c r="N28" s="120"/>
      <c r="O28" s="121"/>
      <c r="P28" s="120"/>
      <c r="Q28" s="109"/>
      <c r="R28" s="109"/>
      <c r="S28" s="123"/>
      <c r="T28" s="124"/>
      <c r="U28" s="125">
        <f>U26*0.2</f>
        <v>179116.309488</v>
      </c>
    </row>
    <row r="29" spans="1:21" ht="15" customHeight="1">
      <c r="A29" s="53"/>
      <c r="B29" s="80"/>
      <c r="C29" s="107" t="s">
        <v>12</v>
      </c>
      <c r="D29" s="126"/>
      <c r="E29" s="120"/>
      <c r="F29" s="121"/>
      <c r="G29" s="109"/>
      <c r="H29" s="109"/>
      <c r="I29" s="109"/>
      <c r="J29" s="109"/>
      <c r="K29" s="120"/>
      <c r="L29" s="121"/>
      <c r="M29" s="109"/>
      <c r="N29" s="120"/>
      <c r="O29" s="121"/>
      <c r="P29" s="120"/>
      <c r="Q29" s="165"/>
      <c r="R29" s="165"/>
      <c r="S29" s="121"/>
      <c r="T29" s="111" t="e">
        <f>#REF!+T26</f>
        <v>#REF!</v>
      </c>
      <c r="U29" s="127">
        <f>SUM(U26:U28)</f>
        <v>1074697.856928</v>
      </c>
    </row>
    <row r="30" spans="1:21" ht="1.5" customHeight="1">
      <c r="A30" s="53"/>
      <c r="B30" s="80"/>
      <c r="C30" s="114"/>
      <c r="D30" s="128"/>
      <c r="E30" s="129"/>
      <c r="F30" s="130"/>
      <c r="G30" s="116"/>
      <c r="H30" s="116"/>
      <c r="I30" s="116"/>
      <c r="J30" s="116"/>
      <c r="K30" s="129"/>
      <c r="L30" s="130"/>
      <c r="M30" s="116"/>
      <c r="N30" s="129"/>
      <c r="O30" s="130"/>
      <c r="P30" s="129"/>
      <c r="Q30" s="166"/>
      <c r="R30" s="166"/>
      <c r="S30" s="130"/>
      <c r="T30" s="114"/>
      <c r="U30" s="128"/>
    </row>
    <row r="31" ht="2.25" customHeight="1" hidden="1"/>
    <row r="32" ht="15" customHeight="1"/>
    <row r="33" s="221" customFormat="1" ht="18">
      <c r="B33" s="221" t="s">
        <v>109</v>
      </c>
    </row>
    <row r="34" spans="2:17" s="221" customFormat="1" ht="18">
      <c r="B34" s="221" t="s">
        <v>110</v>
      </c>
      <c r="Q34" s="221" t="s">
        <v>111</v>
      </c>
    </row>
  </sheetData>
  <sheetProtection/>
  <mergeCells count="15">
    <mergeCell ref="Q16:U16"/>
    <mergeCell ref="R10:U10"/>
    <mergeCell ref="R11:U11"/>
    <mergeCell ref="R12:U12"/>
    <mergeCell ref="R13:U13"/>
    <mergeCell ref="H15:N15"/>
    <mergeCell ref="D15:E15"/>
    <mergeCell ref="D16:P16"/>
    <mergeCell ref="Q26:Q27"/>
    <mergeCell ref="R26:R27"/>
    <mergeCell ref="Q29:Q30"/>
    <mergeCell ref="R29:R30"/>
    <mergeCell ref="J17:U17"/>
    <mergeCell ref="F15:G15"/>
    <mergeCell ref="O15:U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3" max="3" width="0.13671875" style="0" customWidth="1"/>
    <col min="4" max="4" width="27.00390625" style="0" customWidth="1"/>
    <col min="5" max="5" width="13.00390625" style="0" customWidth="1"/>
    <col min="6" max="6" width="14.8515625" style="0" customWidth="1"/>
    <col min="7" max="7" width="15.421875" style="0" customWidth="1"/>
    <col min="8" max="8" width="19.8515625" style="0" customWidth="1"/>
    <col min="9" max="9" width="0.13671875" style="0" hidden="1" customWidth="1"/>
    <col min="10" max="10" width="12.140625" style="0" customWidth="1"/>
    <col min="11" max="11" width="11.8515625" style="0" customWidth="1"/>
    <col min="16" max="16" width="11.7109375" style="0" customWidth="1"/>
    <col min="17" max="17" width="20.8515625" style="0" customWidth="1"/>
    <col min="18" max="18" width="11.7109375" style="0" customWidth="1"/>
  </cols>
  <sheetData>
    <row r="1" spans="4:11" ht="12.75">
      <c r="D1" s="62"/>
      <c r="E1" s="62"/>
      <c r="F1" s="62"/>
      <c r="G1" s="62"/>
      <c r="H1" s="63"/>
      <c r="I1" s="63"/>
      <c r="J1" s="63"/>
      <c r="K1" s="63"/>
    </row>
    <row r="2" spans="4:11" ht="12.75">
      <c r="D2" s="62"/>
      <c r="E2" s="62"/>
      <c r="F2" s="62"/>
      <c r="G2" s="62"/>
      <c r="H2" s="225" t="s">
        <v>118</v>
      </c>
      <c r="I2" s="225"/>
      <c r="J2" s="225"/>
      <c r="K2" s="225"/>
    </row>
    <row r="3" spans="4:11" ht="12.75">
      <c r="D3" s="62"/>
      <c r="E3" s="62"/>
      <c r="F3" s="62"/>
      <c r="G3" s="62"/>
      <c r="H3" s="225" t="s">
        <v>113</v>
      </c>
      <c r="I3" s="225"/>
      <c r="J3" s="225"/>
      <c r="K3" s="225"/>
    </row>
    <row r="4" spans="4:11" ht="12.75">
      <c r="D4" s="62"/>
      <c r="E4" s="62"/>
      <c r="F4" s="62"/>
      <c r="G4" s="62"/>
      <c r="H4" s="225" t="s">
        <v>114</v>
      </c>
      <c r="I4" s="225"/>
      <c r="J4" s="225"/>
      <c r="K4" s="225"/>
    </row>
    <row r="5" spans="4:11" ht="12.75">
      <c r="D5" s="62"/>
      <c r="E5" s="62"/>
      <c r="F5" s="62"/>
      <c r="G5" s="62"/>
      <c r="H5" s="225" t="s">
        <v>115</v>
      </c>
      <c r="I5" s="225"/>
      <c r="J5" s="225"/>
      <c r="K5" s="225"/>
    </row>
    <row r="6" spans="4:8" s="216" customFormat="1" ht="15">
      <c r="D6" s="191" t="s">
        <v>0</v>
      </c>
      <c r="E6" s="191"/>
      <c r="F6" s="191"/>
      <c r="G6" s="191"/>
      <c r="H6" s="191"/>
    </row>
    <row r="7" spans="4:8" s="216" customFormat="1" ht="15">
      <c r="D7" s="46" t="s">
        <v>119</v>
      </c>
      <c r="E7" s="46"/>
      <c r="F7" s="46"/>
      <c r="G7" s="46"/>
      <c r="H7" s="46"/>
    </row>
    <row r="8" spans="3:11" ht="12.75">
      <c r="C8" s="37"/>
      <c r="D8" s="64"/>
      <c r="E8" s="65"/>
      <c r="F8" s="65"/>
      <c r="G8" s="65"/>
      <c r="H8" s="171"/>
      <c r="I8" s="171"/>
      <c r="J8" s="65"/>
      <c r="K8" s="65"/>
    </row>
    <row r="9" spans="1:11" ht="36">
      <c r="A9" s="53" t="s">
        <v>79</v>
      </c>
      <c r="B9" s="131" t="s">
        <v>80</v>
      </c>
      <c r="D9" s="66" t="s">
        <v>35</v>
      </c>
      <c r="E9" s="66" t="s">
        <v>36</v>
      </c>
      <c r="F9" s="66" t="s">
        <v>37</v>
      </c>
      <c r="G9" s="66" t="s">
        <v>38</v>
      </c>
      <c r="H9" s="172" t="s">
        <v>39</v>
      </c>
      <c r="I9" s="173"/>
      <c r="J9" s="66" t="s">
        <v>40</v>
      </c>
      <c r="K9" s="66" t="s">
        <v>41</v>
      </c>
    </row>
    <row r="10" spans="1:11" ht="12.75" hidden="1">
      <c r="A10" s="53"/>
      <c r="B10" s="53"/>
      <c r="D10" s="67"/>
      <c r="E10" s="68" t="s">
        <v>42</v>
      </c>
      <c r="F10" s="69" t="s">
        <v>43</v>
      </c>
      <c r="G10" s="68" t="s">
        <v>44</v>
      </c>
      <c r="H10" s="177"/>
      <c r="I10" s="178"/>
      <c r="J10" s="71" t="s">
        <v>45</v>
      </c>
      <c r="K10" s="72"/>
    </row>
    <row r="11" spans="1:11" ht="12.75" hidden="1">
      <c r="A11" s="53"/>
      <c r="B11" s="53"/>
      <c r="D11" s="67"/>
      <c r="E11" s="68" t="s">
        <v>46</v>
      </c>
      <c r="F11" s="70"/>
      <c r="G11" s="73">
        <v>0.25</v>
      </c>
      <c r="H11" s="177"/>
      <c r="I11" s="178"/>
      <c r="J11" s="71" t="s">
        <v>47</v>
      </c>
      <c r="K11" s="70"/>
    </row>
    <row r="12" spans="1:11" ht="12.75" hidden="1">
      <c r="A12" s="53"/>
      <c r="B12" s="53"/>
      <c r="D12" s="67"/>
      <c r="E12" s="68" t="s">
        <v>48</v>
      </c>
      <c r="F12" s="70"/>
      <c r="G12" s="74" t="s">
        <v>43</v>
      </c>
      <c r="H12" s="177"/>
      <c r="I12" s="178"/>
      <c r="J12" s="70"/>
      <c r="K12" s="70"/>
    </row>
    <row r="13" spans="1:11" ht="12.75">
      <c r="A13" s="53" t="s">
        <v>101</v>
      </c>
      <c r="B13" s="53"/>
      <c r="D13" s="75" t="s">
        <v>74</v>
      </c>
      <c r="E13" s="66">
        <v>1</v>
      </c>
      <c r="F13" s="76">
        <v>20000</v>
      </c>
      <c r="G13" s="76">
        <f>F13*0.25</f>
        <v>5000</v>
      </c>
      <c r="H13" s="76">
        <f>F13+G13</f>
        <v>25000</v>
      </c>
      <c r="I13" s="175">
        <f>H13</f>
        <v>25000</v>
      </c>
      <c r="J13" s="175"/>
      <c r="K13" s="76">
        <f>I13*12</f>
        <v>300000</v>
      </c>
    </row>
    <row r="14" spans="1:11" ht="12.75">
      <c r="A14" s="53" t="s">
        <v>102</v>
      </c>
      <c r="B14" s="53">
        <v>20735</v>
      </c>
      <c r="D14" s="75" t="s">
        <v>49</v>
      </c>
      <c r="E14" s="66">
        <v>1</v>
      </c>
      <c r="F14" s="76">
        <v>18400</v>
      </c>
      <c r="G14" s="76">
        <f>F14*0.25</f>
        <v>4600</v>
      </c>
      <c r="H14" s="76">
        <f>F14+G14</f>
        <v>23000</v>
      </c>
      <c r="I14" s="175">
        <f>H14</f>
        <v>23000</v>
      </c>
      <c r="J14" s="175"/>
      <c r="K14" s="76">
        <f>I14*12</f>
        <v>276000</v>
      </c>
    </row>
    <row r="15" spans="1:11" ht="12.75">
      <c r="A15" s="53" t="s">
        <v>101</v>
      </c>
      <c r="B15" s="53"/>
      <c r="C15" t="s">
        <v>103</v>
      </c>
      <c r="D15" s="75" t="s">
        <v>104</v>
      </c>
      <c r="E15" s="66">
        <v>1</v>
      </c>
      <c r="F15" s="76">
        <v>18400</v>
      </c>
      <c r="G15" s="76">
        <f>F15*0.25</f>
        <v>4600</v>
      </c>
      <c r="H15" s="76">
        <f>F15+G15</f>
        <v>23000</v>
      </c>
      <c r="I15" s="175">
        <f>H15</f>
        <v>23000</v>
      </c>
      <c r="J15" s="175"/>
      <c r="K15" s="76">
        <f>I15*12</f>
        <v>276000</v>
      </c>
    </row>
    <row r="16" spans="1:11" ht="12.75">
      <c r="A16" s="53" t="s">
        <v>101</v>
      </c>
      <c r="B16" s="53"/>
      <c r="D16" s="75" t="s">
        <v>75</v>
      </c>
      <c r="E16" s="66">
        <v>1</v>
      </c>
      <c r="F16" s="76">
        <v>18400</v>
      </c>
      <c r="G16" s="76">
        <f aca="true" t="shared" si="0" ref="G16:G23">F16*0.25</f>
        <v>4600</v>
      </c>
      <c r="H16" s="76">
        <f aca="true" t="shared" si="1" ref="H16:H23">F16+G16</f>
        <v>23000</v>
      </c>
      <c r="I16" s="175">
        <f aca="true" t="shared" si="2" ref="I16:I22">H16</f>
        <v>23000</v>
      </c>
      <c r="J16" s="175"/>
      <c r="K16" s="76">
        <f aca="true" t="shared" si="3" ref="K16:K23">I16*12</f>
        <v>276000</v>
      </c>
    </row>
    <row r="17" spans="1:11" ht="12.75">
      <c r="A17" s="53" t="s">
        <v>105</v>
      </c>
      <c r="B17" s="53">
        <v>22502</v>
      </c>
      <c r="D17" s="75" t="s">
        <v>94</v>
      </c>
      <c r="E17" s="66">
        <v>1</v>
      </c>
      <c r="F17" s="76">
        <v>14120</v>
      </c>
      <c r="G17" s="76">
        <f t="shared" si="0"/>
        <v>3530</v>
      </c>
      <c r="H17" s="76">
        <f t="shared" si="1"/>
        <v>17650</v>
      </c>
      <c r="I17" s="175">
        <f>H17</f>
        <v>17650</v>
      </c>
      <c r="J17" s="175"/>
      <c r="K17" s="76">
        <f t="shared" si="3"/>
        <v>211800</v>
      </c>
    </row>
    <row r="18" spans="1:11" ht="12.75">
      <c r="A18" s="53">
        <v>1231</v>
      </c>
      <c r="B18" s="53">
        <v>20656</v>
      </c>
      <c r="D18" s="75" t="s">
        <v>50</v>
      </c>
      <c r="E18" s="66">
        <v>1</v>
      </c>
      <c r="F18" s="76">
        <v>18000</v>
      </c>
      <c r="G18" s="76">
        <f t="shared" si="0"/>
        <v>4500</v>
      </c>
      <c r="H18" s="76">
        <f t="shared" si="1"/>
        <v>22500</v>
      </c>
      <c r="I18" s="175">
        <f t="shared" si="2"/>
        <v>22500</v>
      </c>
      <c r="J18" s="175"/>
      <c r="K18" s="76">
        <f t="shared" si="3"/>
        <v>270000</v>
      </c>
    </row>
    <row r="19" spans="1:11" ht="12.75">
      <c r="A19" s="53">
        <v>1231</v>
      </c>
      <c r="B19" s="53">
        <v>21097</v>
      </c>
      <c r="D19" s="75" t="s">
        <v>51</v>
      </c>
      <c r="E19" s="66">
        <v>1</v>
      </c>
      <c r="F19" s="76">
        <v>18000</v>
      </c>
      <c r="G19" s="76">
        <f t="shared" si="0"/>
        <v>4500</v>
      </c>
      <c r="H19" s="76">
        <f t="shared" si="1"/>
        <v>22500</v>
      </c>
      <c r="I19" s="175">
        <f t="shared" si="2"/>
        <v>22500</v>
      </c>
      <c r="J19" s="175"/>
      <c r="K19" s="76">
        <f t="shared" si="3"/>
        <v>270000</v>
      </c>
    </row>
    <row r="20" spans="1:18" ht="12.75">
      <c r="A20" s="53" t="s">
        <v>106</v>
      </c>
      <c r="B20" s="53"/>
      <c r="D20" s="75" t="s">
        <v>52</v>
      </c>
      <c r="E20" s="66">
        <v>1</v>
      </c>
      <c r="F20" s="76">
        <v>13000</v>
      </c>
      <c r="G20" s="76">
        <f t="shared" si="0"/>
        <v>3250</v>
      </c>
      <c r="H20" s="76">
        <f t="shared" si="1"/>
        <v>16250</v>
      </c>
      <c r="I20" s="175">
        <f t="shared" si="2"/>
        <v>16250</v>
      </c>
      <c r="J20" s="175"/>
      <c r="K20" s="76">
        <f t="shared" si="3"/>
        <v>195000</v>
      </c>
      <c r="R20" s="25"/>
    </row>
    <row r="21" spans="1:18" ht="12.75">
      <c r="A21" s="53">
        <v>2152</v>
      </c>
      <c r="B21" s="53"/>
      <c r="D21" s="75" t="s">
        <v>53</v>
      </c>
      <c r="E21" s="66">
        <v>0.5</v>
      </c>
      <c r="F21" s="76">
        <v>5680</v>
      </c>
      <c r="G21" s="76">
        <f t="shared" si="0"/>
        <v>1420</v>
      </c>
      <c r="H21" s="76">
        <f t="shared" si="1"/>
        <v>7100</v>
      </c>
      <c r="I21" s="175">
        <f t="shared" si="2"/>
        <v>7100</v>
      </c>
      <c r="J21" s="175"/>
      <c r="K21" s="76">
        <f t="shared" si="3"/>
        <v>85200</v>
      </c>
      <c r="Q21" s="153"/>
      <c r="R21" s="25"/>
    </row>
    <row r="22" spans="1:18" ht="12.75">
      <c r="A22" s="53">
        <v>3423</v>
      </c>
      <c r="B22" s="53">
        <v>22601</v>
      </c>
      <c r="D22" s="75" t="s">
        <v>54</v>
      </c>
      <c r="E22" s="66">
        <v>0.5</v>
      </c>
      <c r="F22" s="76">
        <v>6120</v>
      </c>
      <c r="G22" s="76">
        <f t="shared" si="0"/>
        <v>1530</v>
      </c>
      <c r="H22" s="76">
        <f t="shared" si="1"/>
        <v>7650</v>
      </c>
      <c r="I22" s="175">
        <f t="shared" si="2"/>
        <v>7650</v>
      </c>
      <c r="J22" s="175"/>
      <c r="K22" s="76">
        <f t="shared" si="3"/>
        <v>91800</v>
      </c>
      <c r="Q22" s="153"/>
      <c r="R22" s="24"/>
    </row>
    <row r="23" spans="1:11" ht="12.75">
      <c r="A23" s="53">
        <v>3433</v>
      </c>
      <c r="B23" s="53">
        <v>20281</v>
      </c>
      <c r="D23" s="75" t="s">
        <v>55</v>
      </c>
      <c r="E23" s="66">
        <v>4</v>
      </c>
      <c r="F23" s="76">
        <v>12240</v>
      </c>
      <c r="G23" s="76">
        <f t="shared" si="0"/>
        <v>3060</v>
      </c>
      <c r="H23" s="76">
        <f t="shared" si="1"/>
        <v>15300</v>
      </c>
      <c r="I23" s="175">
        <f>H23*3</f>
        <v>45900</v>
      </c>
      <c r="J23" s="175"/>
      <c r="K23" s="76">
        <f t="shared" si="3"/>
        <v>550800</v>
      </c>
    </row>
    <row r="24" spans="1:18" ht="12.75">
      <c r="A24" s="53"/>
      <c r="B24" s="53"/>
      <c r="D24" s="77" t="s">
        <v>12</v>
      </c>
      <c r="E24" s="78">
        <f>SUM(E13:E23)</f>
        <v>13</v>
      </c>
      <c r="F24" s="79"/>
      <c r="G24" s="76"/>
      <c r="H24" s="76"/>
      <c r="I24" s="176">
        <f>SUM(I13:I23)</f>
        <v>233550</v>
      </c>
      <c r="J24" s="176"/>
      <c r="K24" s="79">
        <f>SUM(K13:K23)</f>
        <v>2802600</v>
      </c>
      <c r="R24" s="25"/>
    </row>
    <row r="25" spans="1:11" ht="12.75">
      <c r="A25" s="53"/>
      <c r="B25" s="53"/>
      <c r="D25" s="77" t="s">
        <v>76</v>
      </c>
      <c r="E25" s="78"/>
      <c r="F25" s="79"/>
      <c r="G25" s="76"/>
      <c r="H25" s="76"/>
      <c r="I25" s="79"/>
      <c r="J25" s="79"/>
      <c r="K25" s="76">
        <f>K24*0.2</f>
        <v>560520</v>
      </c>
    </row>
    <row r="26" spans="1:11" ht="12.75">
      <c r="A26" s="53"/>
      <c r="B26" s="53"/>
      <c r="D26" s="77" t="s">
        <v>11</v>
      </c>
      <c r="E26" s="78"/>
      <c r="F26" s="79"/>
      <c r="G26" s="76"/>
      <c r="H26" s="76"/>
      <c r="I26" s="79"/>
      <c r="J26" s="79"/>
      <c r="K26" s="79">
        <f>SUM(K24:K25)</f>
        <v>3363120</v>
      </c>
    </row>
    <row r="27" spans="1:11" ht="12.75">
      <c r="A27" s="53"/>
      <c r="B27" s="53"/>
      <c r="D27" s="77" t="s">
        <v>63</v>
      </c>
      <c r="E27" s="66"/>
      <c r="F27" s="76"/>
      <c r="G27" s="76"/>
      <c r="H27" s="76"/>
      <c r="I27" s="175"/>
      <c r="J27" s="175"/>
      <c r="K27" s="76"/>
    </row>
    <row r="28" spans="1:11" ht="12.75">
      <c r="A28" s="53"/>
      <c r="B28" s="53"/>
      <c r="D28" s="75" t="s">
        <v>64</v>
      </c>
      <c r="E28" s="66">
        <v>1</v>
      </c>
      <c r="F28" s="76">
        <v>9880</v>
      </c>
      <c r="G28" s="76">
        <f>F28*0.25</f>
        <v>2470</v>
      </c>
      <c r="H28" s="76">
        <f>F28+G28</f>
        <v>12350</v>
      </c>
      <c r="I28" s="175">
        <f>H28</f>
        <v>12350</v>
      </c>
      <c r="J28" s="175"/>
      <c r="K28" s="76">
        <f>I28*12</f>
        <v>148200</v>
      </c>
    </row>
    <row r="29" spans="1:11" ht="12.75">
      <c r="A29" s="53">
        <v>3439</v>
      </c>
      <c r="B29" s="53">
        <v>22511</v>
      </c>
      <c r="D29" s="75" t="s">
        <v>56</v>
      </c>
      <c r="E29" s="66">
        <v>5.5</v>
      </c>
      <c r="F29" s="76">
        <v>8800</v>
      </c>
      <c r="G29" s="76">
        <f>F29*0.25</f>
        <v>2200</v>
      </c>
      <c r="H29" s="76">
        <f>F29+G29</f>
        <v>11000</v>
      </c>
      <c r="I29" s="175">
        <f>H29*E29</f>
        <v>60500</v>
      </c>
      <c r="J29" s="175"/>
      <c r="K29" s="76">
        <f>I29*12</f>
        <v>726000</v>
      </c>
    </row>
    <row r="30" spans="1:11" ht="12.75">
      <c r="A30" s="53"/>
      <c r="B30" s="53"/>
      <c r="D30" s="77" t="s">
        <v>12</v>
      </c>
      <c r="E30" s="78">
        <f>SUM(E28:E29)</f>
        <v>6.5</v>
      </c>
      <c r="F30" s="79"/>
      <c r="G30" s="79"/>
      <c r="H30" s="79"/>
      <c r="I30" s="176">
        <f>SUM(I28:I29)</f>
        <v>72850</v>
      </c>
      <c r="J30" s="176"/>
      <c r="K30" s="79">
        <f>SUM(K28:K29)</f>
        <v>874200</v>
      </c>
    </row>
    <row r="31" spans="1:11" ht="12.75">
      <c r="A31" s="53"/>
      <c r="B31" s="53"/>
      <c r="D31" s="77" t="s">
        <v>76</v>
      </c>
      <c r="E31" s="78"/>
      <c r="F31" s="79"/>
      <c r="G31" s="79"/>
      <c r="H31" s="79"/>
      <c r="I31" s="79"/>
      <c r="J31" s="79"/>
      <c r="K31" s="76">
        <f>K30*0.2</f>
        <v>174840</v>
      </c>
    </row>
    <row r="32" spans="1:11" ht="12.75">
      <c r="A32" s="142"/>
      <c r="B32" s="142"/>
      <c r="D32" s="154" t="s">
        <v>11</v>
      </c>
      <c r="E32" s="155"/>
      <c r="F32" s="155"/>
      <c r="G32" s="155"/>
      <c r="H32" s="155"/>
      <c r="I32" s="155"/>
      <c r="J32" s="155"/>
      <c r="K32" s="156">
        <f>SUM(K30:K31)</f>
        <v>1049040</v>
      </c>
    </row>
    <row r="33" spans="1:11" ht="24">
      <c r="A33" s="53"/>
      <c r="B33" s="53"/>
      <c r="C33" s="53"/>
      <c r="D33" s="157" t="s">
        <v>108</v>
      </c>
      <c r="E33" s="80"/>
      <c r="F33" s="80"/>
      <c r="G33" s="80"/>
      <c r="H33" s="80"/>
      <c r="I33" s="80"/>
      <c r="J33" s="80"/>
      <c r="K33" s="133">
        <v>10989022.22</v>
      </c>
    </row>
    <row r="34" spans="1:11" ht="12.75">
      <c r="A34" s="37"/>
      <c r="B34" s="37"/>
      <c r="D34" s="149"/>
      <c r="E34" s="150"/>
      <c r="F34" s="150"/>
      <c r="G34" s="150"/>
      <c r="H34" s="150"/>
      <c r="I34" s="150"/>
      <c r="J34" s="150"/>
      <c r="K34" s="151"/>
    </row>
    <row r="35" s="221" customFormat="1" ht="18">
      <c r="B35" s="221" t="s">
        <v>109</v>
      </c>
    </row>
    <row r="36" spans="2:11" s="221" customFormat="1" ht="18">
      <c r="B36" s="221" t="s">
        <v>110</v>
      </c>
      <c r="H36" s="226" t="s">
        <v>111</v>
      </c>
      <c r="I36" s="226"/>
      <c r="J36" s="226"/>
      <c r="K36" s="226"/>
    </row>
    <row r="37" spans="8:11" ht="15">
      <c r="H37" s="38"/>
      <c r="I37" s="38"/>
      <c r="J37" s="38"/>
      <c r="K37" s="38"/>
    </row>
    <row r="38" spans="8:11" ht="15">
      <c r="H38" s="38"/>
      <c r="I38" s="38"/>
      <c r="J38" s="38"/>
      <c r="K38" s="38"/>
    </row>
    <row r="39" spans="8:11" ht="15">
      <c r="H39" s="215" t="s">
        <v>120</v>
      </c>
      <c r="I39" s="191"/>
      <c r="J39" s="191"/>
      <c r="K39" s="191"/>
    </row>
    <row r="40" spans="8:11" ht="15">
      <c r="H40" s="215" t="s">
        <v>113</v>
      </c>
      <c r="I40" s="191"/>
      <c r="J40" s="191"/>
      <c r="K40" s="191"/>
    </row>
    <row r="41" spans="8:11" ht="15">
      <c r="H41" s="215" t="s">
        <v>114</v>
      </c>
      <c r="I41" s="191"/>
      <c r="J41" s="191"/>
      <c r="K41" s="191"/>
    </row>
    <row r="42" spans="8:11" ht="15">
      <c r="H42" s="215" t="s">
        <v>115</v>
      </c>
      <c r="I42" s="191"/>
      <c r="J42" s="191"/>
      <c r="K42" s="191"/>
    </row>
    <row r="43" spans="8:11" ht="15">
      <c r="H43" s="38"/>
      <c r="I43" s="38"/>
      <c r="J43" s="38"/>
      <c r="K43" s="38"/>
    </row>
    <row r="44" spans="8:11" ht="15">
      <c r="H44" s="38"/>
      <c r="I44" s="38"/>
      <c r="J44" s="38"/>
      <c r="K44" s="38"/>
    </row>
    <row r="45" ht="15">
      <c r="G45" s="38" t="s">
        <v>0</v>
      </c>
    </row>
    <row r="46" spans="4:7" ht="15">
      <c r="D46" t="s">
        <v>73</v>
      </c>
      <c r="G46" s="38" t="s">
        <v>57</v>
      </c>
    </row>
    <row r="47" ht="15">
      <c r="G47" s="38" t="s">
        <v>58</v>
      </c>
    </row>
    <row r="48" ht="15">
      <c r="G48" s="38" t="s">
        <v>34</v>
      </c>
    </row>
    <row r="51" spans="1:11" ht="78">
      <c r="A51" s="53" t="s">
        <v>79</v>
      </c>
      <c r="B51" s="131" t="s">
        <v>80</v>
      </c>
      <c r="D51" s="3" t="s">
        <v>35</v>
      </c>
      <c r="E51" s="3" t="s">
        <v>36</v>
      </c>
      <c r="F51" s="3" t="s">
        <v>59</v>
      </c>
      <c r="G51" s="3" t="s">
        <v>38</v>
      </c>
      <c r="H51" s="174" t="s">
        <v>39</v>
      </c>
      <c r="I51" s="174"/>
      <c r="J51" s="3" t="s">
        <v>40</v>
      </c>
      <c r="K51" s="3" t="s">
        <v>41</v>
      </c>
    </row>
    <row r="52" spans="1:11" ht="15">
      <c r="A52" s="53"/>
      <c r="B52" s="131"/>
      <c r="D52" s="39" t="s">
        <v>95</v>
      </c>
      <c r="E52" s="3">
        <v>1</v>
      </c>
      <c r="F52" s="39">
        <v>14120</v>
      </c>
      <c r="G52" s="39">
        <f>F52*0.25</f>
        <v>3530</v>
      </c>
      <c r="H52" s="40">
        <f>F52+G52</f>
        <v>17650</v>
      </c>
      <c r="I52" s="39"/>
      <c r="J52" s="39">
        <f>H52*E52</f>
        <v>17650</v>
      </c>
      <c r="K52" s="148">
        <f>J52*12</f>
        <v>211800</v>
      </c>
    </row>
    <row r="53" spans="1:11" ht="15">
      <c r="A53" s="53"/>
      <c r="B53" s="53"/>
      <c r="D53" s="39" t="s">
        <v>83</v>
      </c>
      <c r="E53" s="42">
        <v>1</v>
      </c>
      <c r="F53" s="43">
        <v>10640</v>
      </c>
      <c r="G53" s="43">
        <f>F53*0.25</f>
        <v>2660</v>
      </c>
      <c r="H53" s="43">
        <f>F53+G53</f>
        <v>13300</v>
      </c>
      <c r="I53" s="43"/>
      <c r="J53" s="43">
        <f>H53</f>
        <v>13300</v>
      </c>
      <c r="K53" s="43">
        <f>J53*12</f>
        <v>159600</v>
      </c>
    </row>
    <row r="54" spans="1:11" ht="15">
      <c r="A54" s="53"/>
      <c r="B54" s="53"/>
      <c r="D54" s="39" t="s">
        <v>84</v>
      </c>
      <c r="E54" s="42">
        <v>1</v>
      </c>
      <c r="F54" s="43">
        <v>10280</v>
      </c>
      <c r="G54" s="43">
        <f>F54*0.25</f>
        <v>2570</v>
      </c>
      <c r="H54" s="43">
        <f>F54+G54</f>
        <v>12850</v>
      </c>
      <c r="I54" s="43"/>
      <c r="J54" s="43">
        <f>H54</f>
        <v>12850</v>
      </c>
      <c r="K54" s="43">
        <f>J54*12</f>
        <v>154200</v>
      </c>
    </row>
    <row r="55" spans="1:11" ht="15">
      <c r="A55" s="53"/>
      <c r="B55" s="53"/>
      <c r="D55" s="39" t="s">
        <v>60</v>
      </c>
      <c r="E55" s="42">
        <v>0.5</v>
      </c>
      <c r="F55" s="43">
        <v>3400</v>
      </c>
      <c r="G55" s="43">
        <f>F55*0.25</f>
        <v>850</v>
      </c>
      <c r="H55" s="43">
        <f>F55+G55</f>
        <v>4250</v>
      </c>
      <c r="I55" s="43"/>
      <c r="J55" s="43">
        <f>H55</f>
        <v>4250</v>
      </c>
      <c r="K55" s="43">
        <f>J55*12</f>
        <v>51000</v>
      </c>
    </row>
    <row r="56" spans="1:11" ht="15">
      <c r="A56" s="53"/>
      <c r="B56" s="53"/>
      <c r="D56" s="41" t="s">
        <v>12</v>
      </c>
      <c r="E56" s="42">
        <f>SUM(E52:E55)</f>
        <v>3.5</v>
      </c>
      <c r="F56" s="43"/>
      <c r="G56" s="44"/>
      <c r="H56" s="45"/>
      <c r="I56" s="45"/>
      <c r="J56" s="45">
        <f>SUM(J52:J55)</f>
        <v>48050</v>
      </c>
      <c r="K56" s="45">
        <f>SUM(K52:K55)</f>
        <v>576600</v>
      </c>
    </row>
    <row r="57" spans="1:11" ht="12.75">
      <c r="A57" s="53"/>
      <c r="B57" s="53"/>
      <c r="D57" s="54" t="s">
        <v>76</v>
      </c>
      <c r="E57" s="53"/>
      <c r="F57" s="53"/>
      <c r="G57" s="53"/>
      <c r="H57" s="53"/>
      <c r="I57" s="53"/>
      <c r="J57" s="53"/>
      <c r="K57" s="55">
        <f>K56*0.2</f>
        <v>115320</v>
      </c>
    </row>
    <row r="58" spans="1:11" ht="12.75">
      <c r="A58" s="53"/>
      <c r="B58" s="53"/>
      <c r="D58" s="52" t="s">
        <v>77</v>
      </c>
      <c r="E58" s="52"/>
      <c r="F58" s="52"/>
      <c r="G58" s="52"/>
      <c r="H58" s="52"/>
      <c r="I58" s="52"/>
      <c r="J58" s="52"/>
      <c r="K58" s="56">
        <f>SUM(K56:K57)</f>
        <v>691920</v>
      </c>
    </row>
    <row r="61" s="221" customFormat="1" ht="18">
      <c r="B61" s="221" t="s">
        <v>109</v>
      </c>
    </row>
    <row r="62" spans="2:8" s="221" customFormat="1" ht="18">
      <c r="B62" s="221" t="s">
        <v>110</v>
      </c>
      <c r="H62" s="221" t="s">
        <v>111</v>
      </c>
    </row>
  </sheetData>
  <sheetProtection/>
  <mergeCells count="32">
    <mergeCell ref="H41:K41"/>
    <mergeCell ref="H42:K42"/>
    <mergeCell ref="H2:K2"/>
    <mergeCell ref="H3:K3"/>
    <mergeCell ref="H4:K4"/>
    <mergeCell ref="H5:K5"/>
    <mergeCell ref="D6:H6"/>
    <mergeCell ref="H39:K39"/>
    <mergeCell ref="I17:J17"/>
    <mergeCell ref="I18:J18"/>
    <mergeCell ref="I19:J19"/>
    <mergeCell ref="I20:J20"/>
    <mergeCell ref="I21:J21"/>
    <mergeCell ref="H36:K36"/>
    <mergeCell ref="I22:J22"/>
    <mergeCell ref="I27:J27"/>
    <mergeCell ref="I28:J28"/>
    <mergeCell ref="H11:I11"/>
    <mergeCell ref="I14:J14"/>
    <mergeCell ref="I13:J13"/>
    <mergeCell ref="H12:I12"/>
    <mergeCell ref="I16:J16"/>
    <mergeCell ref="I15:J15"/>
    <mergeCell ref="H8:I8"/>
    <mergeCell ref="H9:I9"/>
    <mergeCell ref="H51:I51"/>
    <mergeCell ref="I23:J23"/>
    <mergeCell ref="I24:J24"/>
    <mergeCell ref="I29:J29"/>
    <mergeCell ref="I30:J30"/>
    <mergeCell ref="H10:I10"/>
    <mergeCell ref="H40:K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P21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6.421875" style="0" customWidth="1"/>
    <col min="3" max="3" width="26.57421875" style="0" customWidth="1"/>
    <col min="4" max="4" width="10.57421875" style="0" customWidth="1"/>
    <col min="5" max="5" width="10.421875" style="0" customWidth="1"/>
    <col min="6" max="6" width="11.28125" style="0" customWidth="1"/>
    <col min="7" max="7" width="9.57421875" style="0" customWidth="1"/>
    <col min="8" max="9" width="10.28125" style="0" customWidth="1"/>
    <col min="10" max="12" width="9.140625" style="0" hidden="1" customWidth="1"/>
    <col min="13" max="13" width="0.2890625" style="0" hidden="1" customWidth="1"/>
    <col min="14" max="14" width="9.140625" style="0" hidden="1" customWidth="1"/>
    <col min="15" max="15" width="3.00390625" style="0" hidden="1" customWidth="1"/>
  </cols>
  <sheetData>
    <row r="1" spans="6:9" ht="15">
      <c r="F1" s="179" t="s">
        <v>61</v>
      </c>
      <c r="G1" s="179"/>
      <c r="H1" s="179"/>
      <c r="I1" s="179"/>
    </row>
    <row r="2" spans="6:9" ht="15">
      <c r="F2" s="46" t="s">
        <v>78</v>
      </c>
      <c r="G2" s="46"/>
      <c r="H2" s="46"/>
      <c r="I2" s="46"/>
    </row>
    <row r="3" spans="6:9" ht="15">
      <c r="F3" s="180" t="s">
        <v>93</v>
      </c>
      <c r="G3" s="180"/>
      <c r="H3" s="180"/>
      <c r="I3" s="180"/>
    </row>
    <row r="4" spans="6:9" ht="15">
      <c r="F4" s="180" t="s">
        <v>90</v>
      </c>
      <c r="G4" s="180"/>
      <c r="H4" s="180"/>
      <c r="I4" s="180"/>
    </row>
    <row r="5" spans="4:9" ht="12.75">
      <c r="D5" s="25"/>
      <c r="E5" s="25"/>
      <c r="F5" s="25"/>
      <c r="G5" s="25"/>
      <c r="H5" s="25"/>
      <c r="I5" s="25"/>
    </row>
    <row r="6" spans="3:9" ht="22.5">
      <c r="C6" s="31"/>
      <c r="D6" s="184" t="s">
        <v>17</v>
      </c>
      <c r="E6" s="184"/>
      <c r="F6" s="184"/>
      <c r="G6" s="184"/>
      <c r="H6" s="32"/>
      <c r="I6" s="32"/>
    </row>
    <row r="7" spans="3:9" ht="22.5">
      <c r="C7" s="185" t="s">
        <v>18</v>
      </c>
      <c r="D7" s="185"/>
      <c r="E7" s="185"/>
      <c r="F7" s="185"/>
      <c r="G7" s="185"/>
      <c r="H7" s="186"/>
      <c r="I7" s="186"/>
    </row>
    <row r="9" spans="5:15" ht="17.25">
      <c r="E9" s="187" t="s">
        <v>91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7:15" ht="15">
      <c r="G10" s="17"/>
      <c r="H10" s="18"/>
      <c r="I10" s="18"/>
      <c r="J10" s="18"/>
      <c r="K10" s="18"/>
      <c r="L10" s="18"/>
      <c r="M10" s="18"/>
      <c r="N10" s="18"/>
      <c r="O10" s="18"/>
    </row>
    <row r="11" spans="4:16" ht="17.25">
      <c r="D11" s="189" t="s">
        <v>92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</row>
    <row r="12" spans="3:9" ht="22.5">
      <c r="C12" s="26"/>
      <c r="D12" s="181" t="s">
        <v>28</v>
      </c>
      <c r="E12" s="182"/>
      <c r="F12" s="182"/>
      <c r="G12" s="182"/>
      <c r="H12" s="182"/>
      <c r="I12" s="183"/>
    </row>
    <row r="13" spans="3:9" ht="21">
      <c r="C13" s="27" t="s">
        <v>25</v>
      </c>
      <c r="D13" s="28" t="s">
        <v>19</v>
      </c>
      <c r="E13" s="28" t="s">
        <v>20</v>
      </c>
      <c r="F13" s="28" t="s">
        <v>21</v>
      </c>
      <c r="G13" s="28" t="s">
        <v>22</v>
      </c>
      <c r="H13" s="28" t="s">
        <v>23</v>
      </c>
      <c r="I13" s="28" t="s">
        <v>24</v>
      </c>
    </row>
    <row r="14" spans="3:9" ht="43.5" customHeight="1">
      <c r="C14" s="29" t="s">
        <v>26</v>
      </c>
      <c r="D14" s="30">
        <v>1</v>
      </c>
      <c r="E14" s="30">
        <v>1.08</v>
      </c>
      <c r="F14" s="30">
        <v>1.2</v>
      </c>
      <c r="G14" s="30">
        <v>1.35</v>
      </c>
      <c r="H14" s="30">
        <v>1.54</v>
      </c>
      <c r="I14" s="30">
        <v>1.8</v>
      </c>
    </row>
    <row r="15" spans="3:9" ht="49.5" customHeight="1">
      <c r="C15" s="29" t="s">
        <v>27</v>
      </c>
      <c r="D15" s="30">
        <v>17.52</v>
      </c>
      <c r="E15" s="30">
        <f>D15*E14</f>
        <v>18.9216</v>
      </c>
      <c r="F15" s="30">
        <f>D15*F14</f>
        <v>21.023999999999997</v>
      </c>
      <c r="G15" s="30">
        <f>D15*G14</f>
        <v>23.652</v>
      </c>
      <c r="H15" s="30">
        <f>D15*H14</f>
        <v>26.9808</v>
      </c>
      <c r="I15" s="30">
        <f>D15*I14</f>
        <v>31.536</v>
      </c>
    </row>
    <row r="16" spans="3:9" ht="26.25" customHeight="1">
      <c r="C16" s="48" t="s">
        <v>85</v>
      </c>
      <c r="D16" s="51">
        <f aca="true" t="shared" si="0" ref="D16:I16">D15*1.18</f>
        <v>20.673599999999997</v>
      </c>
      <c r="E16" s="51">
        <f t="shared" si="0"/>
        <v>22.327488</v>
      </c>
      <c r="F16" s="51">
        <f t="shared" si="0"/>
        <v>24.808319999999995</v>
      </c>
      <c r="G16" s="51">
        <f t="shared" si="0"/>
        <v>27.90936</v>
      </c>
      <c r="H16" s="51">
        <f t="shared" si="0"/>
        <v>31.837343999999998</v>
      </c>
      <c r="I16" s="51">
        <f t="shared" si="0"/>
        <v>37.21248</v>
      </c>
    </row>
    <row r="17" spans="3:9" ht="24.75" customHeight="1">
      <c r="C17" s="49"/>
      <c r="D17" s="49"/>
      <c r="E17" s="49"/>
      <c r="F17" s="50"/>
      <c r="G17" s="49"/>
      <c r="H17" s="49"/>
      <c r="I17" s="49"/>
    </row>
    <row r="18" spans="3:9" ht="24.75" customHeight="1">
      <c r="C18" s="49"/>
      <c r="D18" s="49"/>
      <c r="E18" s="49"/>
      <c r="F18" s="50"/>
      <c r="G18" s="49"/>
      <c r="H18" s="49"/>
      <c r="I18" s="49"/>
    </row>
    <row r="19" spans="3:9" ht="24.75" customHeight="1">
      <c r="C19" s="49"/>
      <c r="D19" s="49"/>
      <c r="E19" s="49"/>
      <c r="F19" s="49"/>
      <c r="G19" s="49"/>
      <c r="H19" s="49"/>
      <c r="I19" s="49"/>
    </row>
    <row r="20" ht="23.25" customHeight="1"/>
    <row r="21" spans="3:7" ht="12.75">
      <c r="C21" t="s">
        <v>62</v>
      </c>
      <c r="G21" t="s">
        <v>65</v>
      </c>
    </row>
  </sheetData>
  <sheetProtection/>
  <mergeCells count="8">
    <mergeCell ref="F1:I1"/>
    <mergeCell ref="F3:I3"/>
    <mergeCell ref="F4:I4"/>
    <mergeCell ref="D12:I12"/>
    <mergeCell ref="D6:G6"/>
    <mergeCell ref="C7:I7"/>
    <mergeCell ref="E9:O9"/>
    <mergeCell ref="D11:P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V5" sqref="V5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26.140625" style="0" customWidth="1"/>
    <col min="4" max="4" width="5.421875" style="0" customWidth="1"/>
    <col min="5" max="5" width="9.140625" style="0" hidden="1" customWidth="1"/>
    <col min="6" max="6" width="7.00390625" style="0" customWidth="1"/>
    <col min="7" max="7" width="9.140625" style="0" hidden="1" customWidth="1"/>
    <col min="8" max="8" width="8.28125" style="0" customWidth="1"/>
    <col min="9" max="9" width="10.00390625" style="0" customWidth="1"/>
    <col min="10" max="10" width="8.00390625" style="0" customWidth="1"/>
    <col min="11" max="11" width="7.8515625" style="0" customWidth="1"/>
    <col min="12" max="12" width="8.57421875" style="0" customWidth="1"/>
    <col min="13" max="14" width="9.140625" style="0" hidden="1" customWidth="1"/>
    <col min="16" max="16" width="9.140625" style="0" hidden="1" customWidth="1"/>
    <col min="17" max="17" width="8.421875" style="0" customWidth="1"/>
    <col min="18" max="18" width="8.57421875" style="0" customWidth="1"/>
    <col min="19" max="19" width="10.8515625" style="0" customWidth="1"/>
    <col min="20" max="20" width="9.140625" style="0" hidden="1" customWidth="1"/>
    <col min="21" max="21" width="12.00390625" style="0" customWidth="1"/>
    <col min="23" max="23" width="10.57421875" style="0" bestFit="1" customWidth="1"/>
    <col min="24" max="24" width="9.57421875" style="0" bestFit="1" customWidth="1"/>
  </cols>
  <sheetData>
    <row r="1" spans="15:21" ht="15">
      <c r="O1" s="191"/>
      <c r="P1" s="191"/>
      <c r="Q1" s="191"/>
      <c r="R1" s="191"/>
      <c r="S1" s="191"/>
      <c r="T1" s="191"/>
      <c r="U1" s="191"/>
    </row>
    <row r="2" spans="15:21" ht="15">
      <c r="O2" s="38"/>
      <c r="P2" s="38"/>
      <c r="Q2" s="38"/>
      <c r="R2" s="215" t="s">
        <v>121</v>
      </c>
      <c r="S2" s="191"/>
      <c r="T2" s="191"/>
      <c r="U2" s="191"/>
    </row>
    <row r="3" spans="15:21" ht="15">
      <c r="O3" s="38"/>
      <c r="P3" s="38"/>
      <c r="Q3" s="38"/>
      <c r="R3" s="215" t="s">
        <v>113</v>
      </c>
      <c r="S3" s="191"/>
      <c r="T3" s="191"/>
      <c r="U3" s="191"/>
    </row>
    <row r="4" spans="15:21" ht="15">
      <c r="O4" s="38"/>
      <c r="P4" s="38"/>
      <c r="Q4" s="38"/>
      <c r="R4" s="215" t="s">
        <v>114</v>
      </c>
      <c r="S4" s="191"/>
      <c r="T4" s="191"/>
      <c r="U4" s="191"/>
    </row>
    <row r="5" spans="15:21" ht="15">
      <c r="O5" s="38"/>
      <c r="P5" s="38"/>
      <c r="Q5" s="38"/>
      <c r="R5" s="215" t="s">
        <v>115</v>
      </c>
      <c r="S5" s="191"/>
      <c r="T5" s="191"/>
      <c r="U5" s="191"/>
    </row>
    <row r="6" spans="8:10" ht="17.25">
      <c r="H6" s="158" t="s">
        <v>0</v>
      </c>
      <c r="I6" s="199"/>
      <c r="J6" s="199"/>
    </row>
    <row r="7" spans="4:12" ht="37.5" customHeight="1">
      <c r="D7" s="161" t="s">
        <v>72</v>
      </c>
      <c r="E7" s="188"/>
      <c r="F7" s="188"/>
      <c r="G7" s="188"/>
      <c r="H7" s="188"/>
      <c r="I7" s="188"/>
      <c r="J7" s="188"/>
      <c r="K7" s="188"/>
      <c r="L7" s="188"/>
    </row>
    <row r="8" spans="9:21" ht="15">
      <c r="I8" s="24"/>
      <c r="J8" s="200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</row>
    <row r="10" spans="1:21" ht="105" customHeight="1">
      <c r="A10" s="134" t="s">
        <v>79</v>
      </c>
      <c r="B10" s="131" t="s">
        <v>80</v>
      </c>
      <c r="C10" s="2" t="s">
        <v>1</v>
      </c>
      <c r="D10" s="198" t="s">
        <v>2</v>
      </c>
      <c r="E10" s="198"/>
      <c r="F10" s="198" t="s">
        <v>3</v>
      </c>
      <c r="G10" s="198"/>
      <c r="H10" s="3" t="s">
        <v>4</v>
      </c>
      <c r="I10" s="2" t="s">
        <v>16</v>
      </c>
      <c r="J10" s="3" t="s">
        <v>5</v>
      </c>
      <c r="K10" s="3" t="s">
        <v>6</v>
      </c>
      <c r="L10" s="198" t="s">
        <v>7</v>
      </c>
      <c r="M10" s="198"/>
      <c r="N10" s="198"/>
      <c r="O10" s="198" t="s">
        <v>8</v>
      </c>
      <c r="P10" s="198"/>
      <c r="Q10" s="2" t="s">
        <v>29</v>
      </c>
      <c r="R10" s="2" t="s">
        <v>30</v>
      </c>
      <c r="S10" s="198" t="s">
        <v>9</v>
      </c>
      <c r="T10" s="198"/>
      <c r="U10" s="2" t="s">
        <v>10</v>
      </c>
    </row>
    <row r="11" spans="1:21" ht="15">
      <c r="A11" s="53"/>
      <c r="B11" s="53"/>
      <c r="C11" s="2">
        <v>1</v>
      </c>
      <c r="D11" s="2">
        <v>2</v>
      </c>
      <c r="E11" s="2"/>
      <c r="F11" s="2">
        <v>3</v>
      </c>
      <c r="G11" s="2"/>
      <c r="H11" s="11">
        <v>4</v>
      </c>
      <c r="I11" s="10">
        <v>5</v>
      </c>
      <c r="J11" s="11">
        <v>6</v>
      </c>
      <c r="K11" s="11">
        <v>7</v>
      </c>
      <c r="L11" s="10">
        <v>8</v>
      </c>
      <c r="M11" s="2"/>
      <c r="N11" s="33"/>
      <c r="O11" s="10">
        <v>9</v>
      </c>
      <c r="P11" s="10"/>
      <c r="Q11" s="10">
        <v>10</v>
      </c>
      <c r="R11" s="10">
        <v>11</v>
      </c>
      <c r="S11" s="10">
        <v>12</v>
      </c>
      <c r="T11" s="2"/>
      <c r="U11" s="2">
        <v>13</v>
      </c>
    </row>
    <row r="12" spans="1:21" ht="15" customHeight="1" thickBot="1">
      <c r="A12" s="53">
        <v>8163</v>
      </c>
      <c r="B12" s="53">
        <v>15752</v>
      </c>
      <c r="C12" s="7" t="s">
        <v>13</v>
      </c>
      <c r="D12" s="4">
        <v>4</v>
      </c>
      <c r="E12" s="1"/>
      <c r="F12" s="4">
        <v>2</v>
      </c>
      <c r="G12" s="1"/>
      <c r="H12" s="5">
        <v>18.92</v>
      </c>
      <c r="I12" s="5">
        <f>H12*166.67</f>
        <v>3153.3964</v>
      </c>
      <c r="J12" s="19">
        <f>I12*0.04</f>
        <v>126.135856</v>
      </c>
      <c r="K12" s="19">
        <f>I12*0.2/4</f>
        <v>157.66982000000002</v>
      </c>
      <c r="L12" s="19">
        <f>(I12)*0.25</f>
        <v>788.3491</v>
      </c>
      <c r="M12" s="12"/>
      <c r="N12" s="13"/>
      <c r="O12" s="19">
        <f>I12+J12+K12+L12</f>
        <v>4225.551176</v>
      </c>
      <c r="P12" s="14"/>
      <c r="Q12" s="14">
        <v>4100</v>
      </c>
      <c r="R12" s="22">
        <f>O12+Q12</f>
        <v>8325.551176</v>
      </c>
      <c r="S12" s="19">
        <f>R12*D12</f>
        <v>33302.204704</v>
      </c>
      <c r="T12" s="13"/>
      <c r="U12" s="19">
        <f>S12*12</f>
        <v>399626.45644800004</v>
      </c>
    </row>
    <row r="13" spans="1:21" ht="15" customHeight="1" thickBot="1">
      <c r="A13" s="53">
        <v>8163</v>
      </c>
      <c r="B13" s="53">
        <v>15728</v>
      </c>
      <c r="C13" s="7" t="s">
        <v>14</v>
      </c>
      <c r="D13" s="4">
        <v>5</v>
      </c>
      <c r="E13" s="1"/>
      <c r="F13" s="4">
        <v>2</v>
      </c>
      <c r="G13" s="1"/>
      <c r="H13" s="5">
        <v>18.92</v>
      </c>
      <c r="I13" s="5">
        <f>H13*166.67</f>
        <v>3153.3964</v>
      </c>
      <c r="J13" s="19">
        <f>I13*0.04</f>
        <v>126.135856</v>
      </c>
      <c r="K13" s="19">
        <f>I13*0.2/4</f>
        <v>157.66982000000002</v>
      </c>
      <c r="L13" s="19">
        <f>(I13)*0.25</f>
        <v>788.3491</v>
      </c>
      <c r="M13" s="12"/>
      <c r="N13" s="13"/>
      <c r="O13" s="19">
        <f>I13+J13+K13+L13</f>
        <v>4225.551176</v>
      </c>
      <c r="P13" s="14"/>
      <c r="Q13" s="14">
        <v>4100</v>
      </c>
      <c r="R13" s="22">
        <f>O13+Q13</f>
        <v>8325.551176</v>
      </c>
      <c r="S13" s="19">
        <f>R13*D13</f>
        <v>41627.755880000004</v>
      </c>
      <c r="T13" s="13"/>
      <c r="U13" s="19">
        <f>S13*12</f>
        <v>499533.07056</v>
      </c>
    </row>
    <row r="14" spans="1:21" ht="15" customHeight="1" thickBot="1">
      <c r="A14" s="53">
        <v>7233</v>
      </c>
      <c r="B14" s="53">
        <v>18559</v>
      </c>
      <c r="C14" s="135" t="s">
        <v>89</v>
      </c>
      <c r="D14" s="4">
        <v>1</v>
      </c>
      <c r="E14" s="1"/>
      <c r="F14" s="4">
        <v>4</v>
      </c>
      <c r="G14" s="1"/>
      <c r="H14" s="5">
        <v>23.65</v>
      </c>
      <c r="I14" s="5">
        <f>H14*166.67</f>
        <v>3941.7454999999995</v>
      </c>
      <c r="J14" s="19">
        <f>I14*0.04</f>
        <v>157.66982</v>
      </c>
      <c r="K14" s="5"/>
      <c r="L14" s="19">
        <f>(I14)*0.25</f>
        <v>985.4363749999999</v>
      </c>
      <c r="M14" s="12"/>
      <c r="N14" s="13"/>
      <c r="O14" s="19">
        <f>I14+J14+K14+L14</f>
        <v>5084.851694999999</v>
      </c>
      <c r="P14" s="14"/>
      <c r="Q14" s="14">
        <v>4100</v>
      </c>
      <c r="R14" s="22">
        <f>O14+Q14</f>
        <v>9184.851695</v>
      </c>
      <c r="S14" s="19">
        <f>R14*D14</f>
        <v>9184.851695</v>
      </c>
      <c r="T14" s="13"/>
      <c r="U14" s="19">
        <f>S14*12</f>
        <v>110218.22034</v>
      </c>
    </row>
    <row r="15" spans="1:21" ht="15" customHeight="1" thickBot="1">
      <c r="A15" s="53">
        <v>7233</v>
      </c>
      <c r="B15" s="53">
        <v>18559</v>
      </c>
      <c r="C15" s="7" t="s">
        <v>89</v>
      </c>
      <c r="D15" s="4">
        <v>1</v>
      </c>
      <c r="E15" s="1"/>
      <c r="F15" s="4">
        <v>3</v>
      </c>
      <c r="G15" s="1"/>
      <c r="H15" s="5">
        <v>21.02</v>
      </c>
      <c r="I15" s="5">
        <f>H15*166.67</f>
        <v>3503.4033999999997</v>
      </c>
      <c r="J15" s="19">
        <f>I15*0.04</f>
        <v>140.136136</v>
      </c>
      <c r="K15" s="5"/>
      <c r="L15" s="19">
        <f>(I15)*0.25</f>
        <v>875.8508499999999</v>
      </c>
      <c r="M15" s="20"/>
      <c r="N15" s="21"/>
      <c r="O15" s="19">
        <f>I15+J15+K15+L15</f>
        <v>4519.390386</v>
      </c>
      <c r="P15" s="22"/>
      <c r="Q15" s="14">
        <v>4100</v>
      </c>
      <c r="R15" s="22">
        <f>O15+Q15</f>
        <v>8619.390386</v>
      </c>
      <c r="S15" s="19">
        <f>R15*D15</f>
        <v>8619.390386</v>
      </c>
      <c r="T15" s="21"/>
      <c r="U15" s="19">
        <f>S15*12</f>
        <v>103432.68463199999</v>
      </c>
    </row>
    <row r="16" spans="1:21" ht="15" customHeight="1">
      <c r="A16" s="53">
        <v>8211</v>
      </c>
      <c r="B16" s="80">
        <v>19149</v>
      </c>
      <c r="C16" s="146" t="s">
        <v>66</v>
      </c>
      <c r="D16" s="4">
        <v>1</v>
      </c>
      <c r="E16" s="4">
        <v>1</v>
      </c>
      <c r="F16" s="4">
        <v>5</v>
      </c>
      <c r="G16" s="4">
        <v>5</v>
      </c>
      <c r="H16" s="5">
        <v>26.98</v>
      </c>
      <c r="I16" s="5">
        <f>H16*166.67</f>
        <v>4496.7566</v>
      </c>
      <c r="J16" s="139"/>
      <c r="K16" s="141"/>
      <c r="L16" s="141"/>
      <c r="M16" s="141">
        <f>(I16)*0.25</f>
        <v>1124.18915</v>
      </c>
      <c r="N16" s="141">
        <f>I16+J16+K16+M16</f>
        <v>5620.94575</v>
      </c>
      <c r="O16" s="141">
        <f>I16+J16+K16+M16</f>
        <v>5620.94575</v>
      </c>
      <c r="P16" s="141">
        <f>N16*E16</f>
        <v>5620.94575</v>
      </c>
      <c r="Q16" s="147">
        <v>4100</v>
      </c>
      <c r="R16" s="141">
        <f>O16+Q16</f>
        <v>9720.945749999999</v>
      </c>
      <c r="S16" s="140">
        <f>R16*E16</f>
        <v>9720.945749999999</v>
      </c>
      <c r="T16" s="138"/>
      <c r="U16" s="140">
        <f>S16*12</f>
        <v>116651.34899999999</v>
      </c>
    </row>
    <row r="17" spans="1:21" ht="15" customHeight="1" thickBot="1">
      <c r="A17" s="53"/>
      <c r="B17" s="53"/>
      <c r="C17" s="8" t="s">
        <v>11</v>
      </c>
      <c r="D17" s="9">
        <f>SUM(D12:D16)</f>
        <v>12</v>
      </c>
      <c r="E17" s="1"/>
      <c r="F17" s="4"/>
      <c r="G17" s="1"/>
      <c r="H17" s="5"/>
      <c r="I17" s="5"/>
      <c r="J17" s="5"/>
      <c r="K17" s="5"/>
      <c r="L17" s="6"/>
      <c r="M17" s="15"/>
      <c r="N17" s="13"/>
      <c r="O17" s="5"/>
      <c r="P17" s="14"/>
      <c r="Q17" s="14"/>
      <c r="R17" s="14"/>
      <c r="S17" s="23">
        <f>SUM(S12:S16)</f>
        <v>102455.14841500002</v>
      </c>
      <c r="T17" s="13"/>
      <c r="U17" s="23">
        <f>SUM(U12:U16)</f>
        <v>1229461.78098</v>
      </c>
    </row>
    <row r="18" spans="1:21" ht="26.25" customHeight="1" hidden="1">
      <c r="A18" s="53"/>
      <c r="B18" s="53"/>
      <c r="C18" s="203" t="s">
        <v>76</v>
      </c>
      <c r="D18" s="205"/>
      <c r="E18" s="202"/>
      <c r="F18" s="205"/>
      <c r="G18" s="202"/>
      <c r="H18" s="192"/>
      <c r="I18" s="192"/>
      <c r="J18" s="192"/>
      <c r="K18" s="192"/>
      <c r="L18" s="192"/>
      <c r="M18" s="16"/>
      <c r="N18" s="13"/>
      <c r="O18" s="194"/>
      <c r="P18" s="14"/>
      <c r="Q18" s="34"/>
      <c r="R18" s="34"/>
      <c r="S18" s="194"/>
      <c r="T18" s="13"/>
      <c r="U18" s="196">
        <f>U17*0.2</f>
        <v>245892.356196</v>
      </c>
    </row>
    <row r="19" spans="1:21" ht="15.75" customHeight="1">
      <c r="A19" s="53"/>
      <c r="B19" s="53"/>
      <c r="C19" s="204"/>
      <c r="D19" s="206"/>
      <c r="E19" s="202"/>
      <c r="F19" s="206"/>
      <c r="G19" s="202"/>
      <c r="H19" s="193"/>
      <c r="I19" s="193"/>
      <c r="J19" s="193"/>
      <c r="K19" s="193"/>
      <c r="L19" s="193"/>
      <c r="M19" s="16"/>
      <c r="N19" s="13"/>
      <c r="O19" s="195"/>
      <c r="P19" s="34"/>
      <c r="Q19" s="57"/>
      <c r="R19" s="57"/>
      <c r="S19" s="195"/>
      <c r="T19" s="13"/>
      <c r="U19" s="197"/>
    </row>
    <row r="20" spans="1:21" ht="18" customHeight="1">
      <c r="A20" s="53"/>
      <c r="B20" s="53"/>
      <c r="C20" s="52" t="s">
        <v>12</v>
      </c>
      <c r="D20" s="201"/>
      <c r="E20" s="201"/>
      <c r="F20" s="201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201"/>
      <c r="S20" s="201"/>
      <c r="T20" s="53"/>
      <c r="U20" s="58">
        <f>SUM(U17:U19)</f>
        <v>1475354.137176</v>
      </c>
    </row>
    <row r="23" s="221" customFormat="1" ht="18">
      <c r="B23" s="221" t="s">
        <v>109</v>
      </c>
    </row>
    <row r="24" spans="2:17" s="221" customFormat="1" ht="18">
      <c r="B24" s="221" t="s">
        <v>110</v>
      </c>
      <c r="Q24" s="221" t="s">
        <v>111</v>
      </c>
    </row>
    <row r="28" ht="18" customHeight="1"/>
    <row r="29" ht="35.25" customHeight="1"/>
    <row r="30" ht="15" customHeight="1"/>
    <row r="31" ht="8.25" customHeight="1"/>
    <row r="34" ht="18" customHeight="1"/>
    <row r="35" ht="18.75" customHeight="1"/>
    <row r="36" ht="16.5" customHeight="1"/>
    <row r="39" ht="13.5" customHeight="1"/>
    <row r="40" ht="12.75" hidden="1"/>
    <row r="44" ht="2.25" customHeight="1"/>
    <row r="45" ht="18.75" customHeight="1"/>
  </sheetData>
  <sheetProtection/>
  <mergeCells count="28">
    <mergeCell ref="C18:C19"/>
    <mergeCell ref="D18:D19"/>
    <mergeCell ref="F18:F19"/>
    <mergeCell ref="J18:J19"/>
    <mergeCell ref="E18:E19"/>
    <mergeCell ref="R2:U2"/>
    <mergeCell ref="R3:U3"/>
    <mergeCell ref="R4:U4"/>
    <mergeCell ref="R5:U5"/>
    <mergeCell ref="J8:U8"/>
    <mergeCell ref="S10:T10"/>
    <mergeCell ref="D10:E10"/>
    <mergeCell ref="D20:F20"/>
    <mergeCell ref="R20:S20"/>
    <mergeCell ref="L18:L19"/>
    <mergeCell ref="I18:I19"/>
    <mergeCell ref="H18:H19"/>
    <mergeCell ref="G18:G19"/>
    <mergeCell ref="O1:U1"/>
    <mergeCell ref="K18:K19"/>
    <mergeCell ref="O18:O19"/>
    <mergeCell ref="S18:S19"/>
    <mergeCell ref="U18:U19"/>
    <mergeCell ref="F10:G10"/>
    <mergeCell ref="L10:N10"/>
    <mergeCell ref="O10:P10"/>
    <mergeCell ref="H6:J6"/>
    <mergeCell ref="D7:L7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5.421875" style="0" customWidth="1"/>
    <col min="2" max="2" width="6.421875" style="0" customWidth="1"/>
    <col min="3" max="3" width="25.7109375" style="0" customWidth="1"/>
    <col min="4" max="4" width="6.140625" style="0" customWidth="1"/>
    <col min="5" max="5" width="6.57421875" style="0" customWidth="1"/>
    <col min="7" max="7" width="10.7109375" style="0" customWidth="1"/>
    <col min="8" max="8" width="7.421875" style="0" customWidth="1"/>
    <col min="9" max="9" width="8.140625" style="0" customWidth="1"/>
    <col min="11" max="11" width="6.421875" style="0" customWidth="1"/>
    <col min="13" max="13" width="10.57421875" style="0" customWidth="1"/>
    <col min="14" max="14" width="12.140625" style="0" customWidth="1"/>
    <col min="16" max="17" width="9.57421875" style="0" bestFit="1" customWidth="1"/>
  </cols>
  <sheetData>
    <row r="1" spans="10:14" ht="15">
      <c r="J1" s="191"/>
      <c r="K1" s="191"/>
      <c r="L1" s="191"/>
      <c r="M1" s="191"/>
      <c r="N1" s="191"/>
    </row>
    <row r="2" spans="10:14" s="217" customFormat="1" ht="12.75">
      <c r="J2" s="218"/>
      <c r="K2" s="218"/>
      <c r="L2" s="220" t="s">
        <v>116</v>
      </c>
      <c r="M2" s="220"/>
      <c r="N2" s="220"/>
    </row>
    <row r="3" spans="10:14" s="217" customFormat="1" ht="12.75">
      <c r="J3" s="218"/>
      <c r="K3" s="218"/>
      <c r="L3" s="220" t="s">
        <v>113</v>
      </c>
      <c r="M3" s="220"/>
      <c r="N3" s="220"/>
    </row>
    <row r="4" spans="10:14" s="217" customFormat="1" ht="12.75">
      <c r="J4" s="218" t="s">
        <v>122</v>
      </c>
      <c r="K4" s="218"/>
      <c r="L4" s="220" t="s">
        <v>114</v>
      </c>
      <c r="M4" s="222"/>
      <c r="N4" s="222"/>
    </row>
    <row r="5" spans="10:14" s="217" customFormat="1" ht="12.75">
      <c r="J5" s="218"/>
      <c r="K5" s="218"/>
      <c r="L5" s="220" t="s">
        <v>115</v>
      </c>
      <c r="M5" s="220"/>
      <c r="N5" s="220"/>
    </row>
    <row r="6" spans="6:8" ht="18" customHeight="1">
      <c r="F6" s="158" t="s">
        <v>0</v>
      </c>
      <c r="G6" s="199"/>
      <c r="H6" s="199"/>
    </row>
    <row r="7" spans="4:9" ht="16.5" customHeight="1">
      <c r="D7" s="161" t="s">
        <v>71</v>
      </c>
      <c r="E7" s="188"/>
      <c r="F7" s="188"/>
      <c r="G7" s="188"/>
      <c r="H7" s="188"/>
      <c r="I7" s="188"/>
    </row>
    <row r="9" spans="1:14" ht="124.5">
      <c r="A9" s="134" t="s">
        <v>79</v>
      </c>
      <c r="B9" s="134" t="s">
        <v>80</v>
      </c>
      <c r="C9" s="2" t="s">
        <v>1</v>
      </c>
      <c r="D9" s="2" t="s">
        <v>2</v>
      </c>
      <c r="E9" s="2" t="s">
        <v>3</v>
      </c>
      <c r="F9" s="3" t="s">
        <v>4</v>
      </c>
      <c r="G9" s="2" t="s">
        <v>16</v>
      </c>
      <c r="H9" s="3" t="s">
        <v>5</v>
      </c>
      <c r="I9" s="2" t="s">
        <v>7</v>
      </c>
      <c r="J9" s="2" t="s">
        <v>8</v>
      </c>
      <c r="K9" s="2" t="s">
        <v>29</v>
      </c>
      <c r="L9" s="2" t="s">
        <v>30</v>
      </c>
      <c r="M9" s="2" t="s">
        <v>9</v>
      </c>
      <c r="N9" s="2" t="s">
        <v>10</v>
      </c>
    </row>
    <row r="10" spans="1:14" ht="15">
      <c r="A10" s="53"/>
      <c r="B10" s="53"/>
      <c r="C10" s="2">
        <v>1</v>
      </c>
      <c r="D10" s="2">
        <v>2</v>
      </c>
      <c r="E10" s="2">
        <v>3</v>
      </c>
      <c r="F10" s="11">
        <v>4</v>
      </c>
      <c r="G10" s="10">
        <v>5</v>
      </c>
      <c r="H10" s="11">
        <v>6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2">
        <v>13</v>
      </c>
    </row>
    <row r="11" spans="1:14" ht="21" customHeight="1">
      <c r="A11" s="53">
        <v>7233</v>
      </c>
      <c r="B11" s="53">
        <v>18447</v>
      </c>
      <c r="C11" s="7" t="s">
        <v>88</v>
      </c>
      <c r="D11" s="3">
        <v>1</v>
      </c>
      <c r="E11" s="3">
        <v>5</v>
      </c>
      <c r="F11" s="39">
        <v>26.98</v>
      </c>
      <c r="G11" s="40">
        <f aca="true" t="shared" si="0" ref="G11:G16">F11*166.67</f>
        <v>4496.7566</v>
      </c>
      <c r="H11" s="40"/>
      <c r="I11" s="40">
        <f>G11*0.25</f>
        <v>1124.18915</v>
      </c>
      <c r="J11" s="40">
        <f aca="true" t="shared" si="1" ref="J11:J16">G11+I11</f>
        <v>5620.94575</v>
      </c>
      <c r="K11" s="42">
        <v>5700</v>
      </c>
      <c r="L11" s="44">
        <f aca="true" t="shared" si="2" ref="L11:L16">J11+K11</f>
        <v>11320.945749999999</v>
      </c>
      <c r="M11" s="40">
        <f aca="true" t="shared" si="3" ref="M11:M16">L11*D11</f>
        <v>11320.945749999999</v>
      </c>
      <c r="N11" s="40">
        <f aca="true" t="shared" si="4" ref="N11:N16">M11*12</f>
        <v>135851.349</v>
      </c>
    </row>
    <row r="12" spans="1:14" ht="15.75" customHeight="1">
      <c r="A12" s="53">
        <v>7233</v>
      </c>
      <c r="B12" s="53">
        <v>18447</v>
      </c>
      <c r="C12" s="7" t="s">
        <v>88</v>
      </c>
      <c r="D12" s="3">
        <v>4</v>
      </c>
      <c r="E12" s="3">
        <v>4</v>
      </c>
      <c r="F12" s="39">
        <v>23.65</v>
      </c>
      <c r="G12" s="40">
        <f t="shared" si="0"/>
        <v>3941.7454999999995</v>
      </c>
      <c r="H12" s="40"/>
      <c r="I12" s="40">
        <f>G12*0.25</f>
        <v>985.4363749999999</v>
      </c>
      <c r="J12" s="40">
        <f t="shared" si="1"/>
        <v>4927.181874999999</v>
      </c>
      <c r="K12" s="42">
        <v>5700</v>
      </c>
      <c r="L12" s="44">
        <f t="shared" si="2"/>
        <v>10627.181874999998</v>
      </c>
      <c r="M12" s="40">
        <f t="shared" si="3"/>
        <v>42508.72749999999</v>
      </c>
      <c r="N12" s="40">
        <f t="shared" si="4"/>
        <v>510104.7299999999</v>
      </c>
    </row>
    <row r="13" spans="1:17" ht="15">
      <c r="A13" s="53">
        <v>7212</v>
      </c>
      <c r="B13" s="53">
        <v>19756</v>
      </c>
      <c r="C13" s="7" t="s">
        <v>81</v>
      </c>
      <c r="D13" s="4">
        <v>1</v>
      </c>
      <c r="E13" s="4">
        <v>5</v>
      </c>
      <c r="F13" s="5">
        <v>26.98</v>
      </c>
      <c r="G13" s="40">
        <f t="shared" si="0"/>
        <v>4496.7566</v>
      </c>
      <c r="H13" s="19">
        <f>G13*0.04</f>
        <v>179.870264</v>
      </c>
      <c r="I13" s="19">
        <f>G13*0.25</f>
        <v>1124.18915</v>
      </c>
      <c r="J13" s="40">
        <f t="shared" si="1"/>
        <v>5620.94575</v>
      </c>
      <c r="K13" s="55">
        <v>5700</v>
      </c>
      <c r="L13" s="44">
        <f t="shared" si="2"/>
        <v>11320.945749999999</v>
      </c>
      <c r="M13" s="40">
        <f t="shared" si="3"/>
        <v>11320.945749999999</v>
      </c>
      <c r="N13" s="40">
        <f t="shared" si="4"/>
        <v>135851.349</v>
      </c>
      <c r="P13" s="24"/>
      <c r="Q13" s="24"/>
    </row>
    <row r="14" spans="1:14" ht="32.25" customHeight="1">
      <c r="A14" s="53">
        <v>7233</v>
      </c>
      <c r="B14" s="53">
        <v>18559</v>
      </c>
      <c r="C14" s="7" t="s">
        <v>86</v>
      </c>
      <c r="D14" s="4">
        <v>1</v>
      </c>
      <c r="E14" s="4">
        <v>3</v>
      </c>
      <c r="F14" s="5">
        <v>21.02</v>
      </c>
      <c r="G14" s="40">
        <f t="shared" si="0"/>
        <v>3503.4033999999997</v>
      </c>
      <c r="H14" s="19">
        <f>G14*0.04</f>
        <v>140.136136</v>
      </c>
      <c r="I14" s="19">
        <f>(G14)*0.25</f>
        <v>875.8508499999999</v>
      </c>
      <c r="J14" s="40">
        <f t="shared" si="1"/>
        <v>4379.25425</v>
      </c>
      <c r="K14" s="55">
        <v>5700</v>
      </c>
      <c r="L14" s="44">
        <f t="shared" si="2"/>
        <v>10079.25425</v>
      </c>
      <c r="M14" s="40">
        <f t="shared" si="3"/>
        <v>10079.25425</v>
      </c>
      <c r="N14" s="40">
        <f t="shared" si="4"/>
        <v>120951.051</v>
      </c>
    </row>
    <row r="15" spans="1:14" ht="30.75">
      <c r="A15" s="53">
        <v>7233</v>
      </c>
      <c r="B15" s="53">
        <v>18559</v>
      </c>
      <c r="C15" s="7" t="s">
        <v>87</v>
      </c>
      <c r="D15" s="4">
        <v>2</v>
      </c>
      <c r="E15" s="4">
        <v>4</v>
      </c>
      <c r="F15" s="5">
        <v>23.65</v>
      </c>
      <c r="G15" s="40">
        <f t="shared" si="0"/>
        <v>3941.7454999999995</v>
      </c>
      <c r="H15" s="19">
        <f>G15*0.04</f>
        <v>157.66982</v>
      </c>
      <c r="I15" s="19">
        <f>(G15)*0.25</f>
        <v>985.4363749999999</v>
      </c>
      <c r="J15" s="40">
        <f t="shared" si="1"/>
        <v>4927.181874999999</v>
      </c>
      <c r="K15" s="55">
        <v>5700</v>
      </c>
      <c r="L15" s="44">
        <f t="shared" si="2"/>
        <v>10627.181874999998</v>
      </c>
      <c r="M15" s="40">
        <f t="shared" si="3"/>
        <v>21254.363749999997</v>
      </c>
      <c r="N15" s="40">
        <f t="shared" si="4"/>
        <v>255052.36499999996</v>
      </c>
    </row>
    <row r="16" spans="1:14" ht="15">
      <c r="A16" s="53">
        <v>8322</v>
      </c>
      <c r="B16" s="53"/>
      <c r="C16" s="7" t="s">
        <v>15</v>
      </c>
      <c r="D16" s="4">
        <v>2</v>
      </c>
      <c r="E16" s="4">
        <v>3</v>
      </c>
      <c r="F16" s="5">
        <v>24.81</v>
      </c>
      <c r="G16" s="40">
        <f t="shared" si="0"/>
        <v>4135.082699999999</v>
      </c>
      <c r="H16" s="19">
        <f>G16*0.04</f>
        <v>165.40330799999995</v>
      </c>
      <c r="I16" s="19">
        <f>(G16)*0.25</f>
        <v>1033.7706749999998</v>
      </c>
      <c r="J16" s="40">
        <f t="shared" si="1"/>
        <v>5168.853374999999</v>
      </c>
      <c r="K16" s="55">
        <v>5700</v>
      </c>
      <c r="L16" s="44">
        <f t="shared" si="2"/>
        <v>10868.853374999999</v>
      </c>
      <c r="M16" s="40">
        <f t="shared" si="3"/>
        <v>21737.706749999998</v>
      </c>
      <c r="N16" s="40">
        <f t="shared" si="4"/>
        <v>260852.48099999997</v>
      </c>
    </row>
    <row r="17" spans="1:14" ht="15">
      <c r="A17" s="142"/>
      <c r="B17" s="142"/>
      <c r="C17" s="143"/>
      <c r="D17" s="144"/>
      <c r="E17" s="144"/>
      <c r="F17" s="136"/>
      <c r="G17" s="136"/>
      <c r="H17" s="136"/>
      <c r="I17" s="136"/>
      <c r="J17" s="145"/>
      <c r="K17" s="34"/>
      <c r="L17" s="34"/>
      <c r="M17" s="5"/>
      <c r="N17" s="5"/>
    </row>
    <row r="18" spans="1:14" ht="15">
      <c r="A18" s="53"/>
      <c r="B18" s="53"/>
      <c r="C18" s="8" t="s">
        <v>11</v>
      </c>
      <c r="D18" s="9">
        <v>11</v>
      </c>
      <c r="E18" s="4"/>
      <c r="F18" s="5"/>
      <c r="G18" s="5"/>
      <c r="H18" s="5"/>
      <c r="I18" s="6"/>
      <c r="J18" s="5"/>
      <c r="K18" s="14"/>
      <c r="L18" s="14"/>
      <c r="M18" s="23">
        <f>SUM(M11:M17)</f>
        <v>118221.94374999999</v>
      </c>
      <c r="N18" s="23">
        <f>SUM(N11:N17)</f>
        <v>1418663.3249999997</v>
      </c>
    </row>
    <row r="19" spans="1:14" ht="12.75" customHeight="1">
      <c r="A19" s="53"/>
      <c r="B19" s="53"/>
      <c r="C19" s="203" t="s">
        <v>76</v>
      </c>
      <c r="D19" s="205"/>
      <c r="E19" s="205"/>
      <c r="F19" s="192"/>
      <c r="G19" s="192"/>
      <c r="H19" s="192"/>
      <c r="I19" s="192"/>
      <c r="J19" s="194"/>
      <c r="K19" s="34"/>
      <c r="L19" s="34"/>
      <c r="M19" s="194"/>
      <c r="N19" s="196">
        <f>N18*0.2</f>
        <v>283732.665</v>
      </c>
    </row>
    <row r="20" spans="1:14" ht="1.5" customHeight="1">
      <c r="A20" s="53"/>
      <c r="B20" s="53"/>
      <c r="C20" s="210"/>
      <c r="D20" s="211"/>
      <c r="E20" s="211"/>
      <c r="F20" s="208"/>
      <c r="G20" s="208"/>
      <c r="H20" s="208"/>
      <c r="I20" s="208"/>
      <c r="J20" s="209"/>
      <c r="K20" s="57"/>
      <c r="L20" s="57"/>
      <c r="M20" s="209"/>
      <c r="N20" s="212"/>
    </row>
    <row r="21" spans="1:14" ht="13.5">
      <c r="A21" s="53"/>
      <c r="B21" s="53"/>
      <c r="C21" s="59" t="s">
        <v>12</v>
      </c>
      <c r="D21" s="207"/>
      <c r="E21" s="207"/>
      <c r="F21" s="60"/>
      <c r="G21" s="60"/>
      <c r="H21" s="60"/>
      <c r="I21" s="60"/>
      <c r="J21" s="60"/>
      <c r="K21" s="60"/>
      <c r="L21" s="207"/>
      <c r="M21" s="207"/>
      <c r="N21" s="61">
        <f>SUM(N18:N20)</f>
        <v>1702395.9899999998</v>
      </c>
    </row>
    <row r="24" s="221" customFormat="1" ht="18">
      <c r="C24" s="221" t="s">
        <v>109</v>
      </c>
    </row>
    <row r="25" spans="3:11" s="221" customFormat="1" ht="18">
      <c r="C25" s="221" t="s">
        <v>110</v>
      </c>
      <c r="K25" s="221" t="s">
        <v>111</v>
      </c>
    </row>
  </sheetData>
  <sheetProtection/>
  <mergeCells count="19">
    <mergeCell ref="L2:N2"/>
    <mergeCell ref="L3:N3"/>
    <mergeCell ref="L4:N4"/>
    <mergeCell ref="L5:N5"/>
    <mergeCell ref="C19:C20"/>
    <mergeCell ref="D19:D20"/>
    <mergeCell ref="E19:E20"/>
    <mergeCell ref="F19:F20"/>
    <mergeCell ref="J1:N1"/>
    <mergeCell ref="F6:H6"/>
    <mergeCell ref="N19:N20"/>
    <mergeCell ref="D7:I7"/>
    <mergeCell ref="D21:E21"/>
    <mergeCell ref="L21:M21"/>
    <mergeCell ref="G19:G20"/>
    <mergeCell ref="H19:H20"/>
    <mergeCell ref="I19:I20"/>
    <mergeCell ref="J19:J20"/>
    <mergeCell ref="M19:M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5.421875" style="0" customWidth="1"/>
    <col min="2" max="2" width="8.140625" style="0" customWidth="1"/>
    <col min="3" max="3" width="20.28125" style="0" customWidth="1"/>
    <col min="4" max="4" width="7.421875" style="0" customWidth="1"/>
    <col min="5" max="5" width="7.140625" style="0" customWidth="1"/>
    <col min="6" max="6" width="7.7109375" style="0" customWidth="1"/>
    <col min="7" max="7" width="10.7109375" style="0" bestFit="1" customWidth="1"/>
    <col min="10" max="10" width="9.00390625" style="0" customWidth="1"/>
    <col min="11" max="11" width="6.140625" style="0" customWidth="1"/>
    <col min="13" max="13" width="11.140625" style="0" customWidth="1"/>
    <col min="14" max="14" width="11.8515625" style="0" customWidth="1"/>
  </cols>
  <sheetData>
    <row r="1" spans="10:14" ht="15">
      <c r="J1" s="191"/>
      <c r="K1" s="191"/>
      <c r="L1" s="191"/>
      <c r="M1" s="191"/>
      <c r="N1" s="191"/>
    </row>
    <row r="2" spans="10:14" s="217" customFormat="1" ht="12.75">
      <c r="J2" s="218"/>
      <c r="K2" s="219" t="s">
        <v>112</v>
      </c>
      <c r="L2" s="219"/>
      <c r="M2" s="219"/>
      <c r="N2" s="218"/>
    </row>
    <row r="3" spans="10:14" s="217" customFormat="1" ht="12.75">
      <c r="J3" s="220" t="s">
        <v>113</v>
      </c>
      <c r="K3" s="220"/>
      <c r="L3" s="220"/>
      <c r="M3" s="220"/>
      <c r="N3" s="218"/>
    </row>
    <row r="4" spans="10:14" s="217" customFormat="1" ht="12.75">
      <c r="J4" s="220" t="s">
        <v>114</v>
      </c>
      <c r="K4" s="220"/>
      <c r="L4" s="220"/>
      <c r="M4" s="220"/>
      <c r="N4" s="218"/>
    </row>
    <row r="5" spans="10:14" s="217" customFormat="1" ht="12.75">
      <c r="J5" s="220" t="s">
        <v>115</v>
      </c>
      <c r="K5" s="220"/>
      <c r="L5" s="220"/>
      <c r="M5" s="220"/>
      <c r="N5" s="218"/>
    </row>
    <row r="6" spans="10:14" ht="15">
      <c r="J6" s="214"/>
      <c r="K6" s="214"/>
      <c r="L6" s="214"/>
      <c r="M6" s="214"/>
      <c r="N6" s="38"/>
    </row>
    <row r="7" spans="6:8" ht="17.25">
      <c r="F7" s="158" t="s">
        <v>0</v>
      </c>
      <c r="G7" s="213"/>
      <c r="H7" s="213"/>
    </row>
    <row r="8" spans="2:13" ht="17.25" customHeight="1">
      <c r="B8" s="228" t="s">
        <v>107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</row>
    <row r="9" spans="3:12" s="216" customFormat="1" ht="15"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4" ht="93">
      <c r="A10" s="134" t="s">
        <v>79</v>
      </c>
      <c r="B10" s="134" t="s">
        <v>80</v>
      </c>
      <c r="C10" s="2" t="s">
        <v>1</v>
      </c>
      <c r="D10" s="152" t="s">
        <v>100</v>
      </c>
      <c r="E10" s="152" t="s">
        <v>3</v>
      </c>
      <c r="F10" s="3" t="s">
        <v>4</v>
      </c>
      <c r="G10" s="2" t="s">
        <v>16</v>
      </c>
      <c r="H10" s="3" t="s">
        <v>5</v>
      </c>
      <c r="I10" s="2" t="s">
        <v>7</v>
      </c>
      <c r="J10" s="2" t="s">
        <v>8</v>
      </c>
      <c r="K10" s="2" t="s">
        <v>29</v>
      </c>
      <c r="L10" s="2" t="s">
        <v>30</v>
      </c>
      <c r="M10" s="2" t="s">
        <v>9</v>
      </c>
      <c r="N10" s="2" t="s">
        <v>10</v>
      </c>
    </row>
    <row r="11" spans="1:14" ht="15">
      <c r="A11" s="53">
        <v>1</v>
      </c>
      <c r="B11" s="53">
        <v>2</v>
      </c>
      <c r="C11" s="2">
        <v>3</v>
      </c>
      <c r="D11" s="2">
        <v>4</v>
      </c>
      <c r="E11" s="2">
        <v>5</v>
      </c>
      <c r="F11" s="11">
        <v>6</v>
      </c>
      <c r="G11" s="10">
        <v>7</v>
      </c>
      <c r="H11" s="11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2">
        <v>14</v>
      </c>
    </row>
    <row r="12" spans="1:14" ht="15">
      <c r="A12" s="53">
        <v>7233</v>
      </c>
      <c r="B12" s="53">
        <v>18559</v>
      </c>
      <c r="C12" s="7" t="s">
        <v>98</v>
      </c>
      <c r="D12" s="3">
        <v>1</v>
      </c>
      <c r="E12" s="3">
        <v>4</v>
      </c>
      <c r="F12" s="39">
        <v>23.65</v>
      </c>
      <c r="G12" s="40">
        <f aca="true" t="shared" si="0" ref="G12:G17">F12*166.67</f>
        <v>3941.7454999999995</v>
      </c>
      <c r="H12" s="40"/>
      <c r="I12" s="40">
        <f>G12*0.25</f>
        <v>985.4363749999999</v>
      </c>
      <c r="J12" s="40">
        <f aca="true" t="shared" si="1" ref="J12:J17">G12+H12+I12</f>
        <v>4927.181874999999</v>
      </c>
      <c r="K12" s="42">
        <v>5700</v>
      </c>
      <c r="L12" s="44">
        <f aca="true" t="shared" si="2" ref="L12:L17">J12+K12</f>
        <v>10627.181874999998</v>
      </c>
      <c r="M12" s="40">
        <f aca="true" t="shared" si="3" ref="M12:M17">L12*D12</f>
        <v>10627.181874999998</v>
      </c>
      <c r="N12" s="40">
        <f>M12*12</f>
        <v>127526.18249999998</v>
      </c>
    </row>
    <row r="13" spans="1:14" ht="15">
      <c r="A13" s="53">
        <v>7233</v>
      </c>
      <c r="B13" s="53">
        <v>18559</v>
      </c>
      <c r="C13" s="7" t="s">
        <v>98</v>
      </c>
      <c r="D13" s="3">
        <v>4</v>
      </c>
      <c r="E13" s="3">
        <v>5</v>
      </c>
      <c r="F13" s="39">
        <v>26.98</v>
      </c>
      <c r="G13" s="40">
        <f t="shared" si="0"/>
        <v>4496.7566</v>
      </c>
      <c r="H13" s="40"/>
      <c r="I13" s="40">
        <f>G13*0.25</f>
        <v>1124.18915</v>
      </c>
      <c r="J13" s="40">
        <f t="shared" si="1"/>
        <v>5620.94575</v>
      </c>
      <c r="K13" s="42">
        <v>5700</v>
      </c>
      <c r="L13" s="44">
        <f t="shared" si="2"/>
        <v>11320.945749999999</v>
      </c>
      <c r="M13" s="40">
        <f t="shared" si="3"/>
        <v>45283.782999999996</v>
      </c>
      <c r="N13" s="40">
        <f aca="true" t="shared" si="4" ref="N13:N18">M13*12</f>
        <v>543405.396</v>
      </c>
    </row>
    <row r="14" spans="1:14" ht="30.75">
      <c r="A14" s="53">
        <v>2212</v>
      </c>
      <c r="B14" s="53">
        <v>19756</v>
      </c>
      <c r="C14" s="7" t="s">
        <v>81</v>
      </c>
      <c r="D14" s="4">
        <v>2</v>
      </c>
      <c r="E14" s="4">
        <v>5</v>
      </c>
      <c r="F14" s="5">
        <v>26.98</v>
      </c>
      <c r="G14" s="40">
        <f t="shared" si="0"/>
        <v>4496.7566</v>
      </c>
      <c r="H14" s="19">
        <f>G14*0.04</f>
        <v>179.870264</v>
      </c>
      <c r="I14" s="19">
        <f>G14*0.25</f>
        <v>1124.18915</v>
      </c>
      <c r="J14" s="40">
        <f t="shared" si="1"/>
        <v>5800.816014</v>
      </c>
      <c r="K14" s="55">
        <v>5700</v>
      </c>
      <c r="L14" s="22">
        <f t="shared" si="2"/>
        <v>11500.816014</v>
      </c>
      <c r="M14" s="40">
        <f t="shared" si="3"/>
        <v>23001.632028</v>
      </c>
      <c r="N14" s="40">
        <f t="shared" si="4"/>
        <v>276019.584336</v>
      </c>
    </row>
    <row r="15" spans="1:14" ht="15">
      <c r="A15" s="53">
        <v>8163</v>
      </c>
      <c r="B15" s="53">
        <v>11078</v>
      </c>
      <c r="C15" s="7" t="s">
        <v>99</v>
      </c>
      <c r="D15" s="4">
        <v>1</v>
      </c>
      <c r="E15" s="4">
        <v>3</v>
      </c>
      <c r="F15" s="5">
        <v>21.02</v>
      </c>
      <c r="G15" s="40">
        <f t="shared" si="0"/>
        <v>3503.4033999999997</v>
      </c>
      <c r="H15" s="19">
        <f>G15*0.04</f>
        <v>140.136136</v>
      </c>
      <c r="I15" s="19">
        <f>(G15)*0.25</f>
        <v>875.8508499999999</v>
      </c>
      <c r="J15" s="40">
        <f t="shared" si="1"/>
        <v>4519.390386</v>
      </c>
      <c r="K15" s="55">
        <v>4100</v>
      </c>
      <c r="L15" s="22">
        <f t="shared" si="2"/>
        <v>8619.390386</v>
      </c>
      <c r="M15" s="40">
        <f t="shared" si="3"/>
        <v>8619.390386</v>
      </c>
      <c r="N15" s="40">
        <f t="shared" si="4"/>
        <v>103432.68463199999</v>
      </c>
    </row>
    <row r="16" spans="1:14" ht="15">
      <c r="A16" s="53">
        <v>7241</v>
      </c>
      <c r="B16" s="53">
        <v>19861</v>
      </c>
      <c r="C16" s="7" t="s">
        <v>96</v>
      </c>
      <c r="D16" s="4">
        <v>1</v>
      </c>
      <c r="E16" s="4">
        <v>5</v>
      </c>
      <c r="F16" s="5">
        <v>26.98</v>
      </c>
      <c r="G16" s="40">
        <f t="shared" si="0"/>
        <v>4496.7566</v>
      </c>
      <c r="H16" s="19">
        <f>G16*0.04</f>
        <v>179.870264</v>
      </c>
      <c r="I16" s="19">
        <f>(G16)*0.25</f>
        <v>1124.18915</v>
      </c>
      <c r="J16" s="40">
        <f t="shared" si="1"/>
        <v>5800.816014</v>
      </c>
      <c r="K16" s="55">
        <v>5700</v>
      </c>
      <c r="L16" s="22">
        <f t="shared" si="2"/>
        <v>11500.816014</v>
      </c>
      <c r="M16" s="40">
        <f t="shared" si="3"/>
        <v>11500.816014</v>
      </c>
      <c r="N16" s="40">
        <f t="shared" si="4"/>
        <v>138009.792168</v>
      </c>
    </row>
    <row r="17" spans="1:14" ht="15">
      <c r="A17" s="53">
        <v>8322</v>
      </c>
      <c r="B17" s="53"/>
      <c r="C17" s="7" t="s">
        <v>97</v>
      </c>
      <c r="D17" s="4">
        <v>1</v>
      </c>
      <c r="E17" s="4">
        <v>4</v>
      </c>
      <c r="F17" s="5">
        <v>23.65</v>
      </c>
      <c r="G17" s="40">
        <f t="shared" si="0"/>
        <v>3941.7454999999995</v>
      </c>
      <c r="H17" s="19">
        <f>G17*0.04</f>
        <v>157.66982</v>
      </c>
      <c r="I17" s="19">
        <f>(G17)*0.25</f>
        <v>985.4363749999999</v>
      </c>
      <c r="J17" s="40">
        <f t="shared" si="1"/>
        <v>5084.851694999999</v>
      </c>
      <c r="K17" s="55">
        <v>5700</v>
      </c>
      <c r="L17" s="22">
        <f t="shared" si="2"/>
        <v>10784.851695</v>
      </c>
      <c r="M17" s="40">
        <f t="shared" si="3"/>
        <v>10784.851695</v>
      </c>
      <c r="N17" s="40">
        <f t="shared" si="4"/>
        <v>129418.22034</v>
      </c>
    </row>
    <row r="18" spans="1:14" ht="15">
      <c r="A18" s="53"/>
      <c r="B18" s="53"/>
      <c r="C18" s="7" t="s">
        <v>60</v>
      </c>
      <c r="D18" s="4">
        <v>0.5</v>
      </c>
      <c r="E18" s="4"/>
      <c r="F18" s="5"/>
      <c r="G18" s="19">
        <v>2840</v>
      </c>
      <c r="H18" s="5"/>
      <c r="I18" s="19">
        <v>710</v>
      </c>
      <c r="J18" s="40">
        <f>SUM(G18:I18)</f>
        <v>3550</v>
      </c>
      <c r="K18" s="14"/>
      <c r="L18" s="22">
        <v>3550</v>
      </c>
      <c r="M18" s="19">
        <v>3550</v>
      </c>
      <c r="N18" s="40">
        <f t="shared" si="4"/>
        <v>42600</v>
      </c>
    </row>
    <row r="19" spans="1:14" ht="15">
      <c r="A19" s="53"/>
      <c r="B19" s="53"/>
      <c r="C19" s="8" t="s">
        <v>11</v>
      </c>
      <c r="D19" s="4">
        <f>SUM(D12:D18)</f>
        <v>10.5</v>
      </c>
      <c r="E19" s="4"/>
      <c r="F19" s="5"/>
      <c r="G19" s="5"/>
      <c r="H19" s="5"/>
      <c r="I19" s="6"/>
      <c r="J19" s="5"/>
      <c r="K19" s="14"/>
      <c r="L19" s="14"/>
      <c r="M19" s="23">
        <f>SUM(M12:M18)</f>
        <v>113367.654998</v>
      </c>
      <c r="N19" s="23">
        <f>SUM(N12:N18)</f>
        <v>1360411.859976</v>
      </c>
    </row>
    <row r="20" spans="1:14" ht="15">
      <c r="A20" s="53"/>
      <c r="B20" s="53"/>
      <c r="C20" s="7" t="s">
        <v>76</v>
      </c>
      <c r="D20" s="4"/>
      <c r="E20" s="4"/>
      <c r="F20" s="5"/>
      <c r="G20" s="5"/>
      <c r="H20" s="5"/>
      <c r="I20" s="5"/>
      <c r="J20" s="5"/>
      <c r="K20" s="14"/>
      <c r="L20" s="14"/>
      <c r="M20" s="19"/>
      <c r="N20" s="19">
        <f>N19*0.2</f>
        <v>272082.3719952</v>
      </c>
    </row>
    <row r="21" spans="1:14" ht="13.5">
      <c r="A21" s="53"/>
      <c r="B21" s="53"/>
      <c r="C21" s="59" t="s">
        <v>12</v>
      </c>
      <c r="D21" s="137"/>
      <c r="E21" s="60"/>
      <c r="F21" s="60"/>
      <c r="G21" s="60"/>
      <c r="H21" s="60"/>
      <c r="I21" s="60"/>
      <c r="J21" s="60"/>
      <c r="K21" s="60"/>
      <c r="L21" s="207"/>
      <c r="M21" s="207"/>
      <c r="N21" s="61">
        <f>SUM(N19:N20)</f>
        <v>1632494.2319711999</v>
      </c>
    </row>
    <row r="24" s="216" customFormat="1" ht="15">
      <c r="C24" s="216" t="s">
        <v>109</v>
      </c>
    </row>
    <row r="25" spans="3:12" s="216" customFormat="1" ht="15">
      <c r="C25" s="216" t="s">
        <v>110</v>
      </c>
      <c r="L25" s="216" t="s">
        <v>111</v>
      </c>
    </row>
  </sheetData>
  <sheetProtection/>
  <mergeCells count="8">
    <mergeCell ref="B8:M8"/>
    <mergeCell ref="L21:M21"/>
    <mergeCell ref="J1:N1"/>
    <mergeCell ref="F7:H7"/>
    <mergeCell ref="J5:M5"/>
    <mergeCell ref="J4:M4"/>
    <mergeCell ref="J3:M3"/>
    <mergeCell ref="C9:L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2023-12-19T11:51:58Z</cp:lastPrinted>
  <dcterms:created xsi:type="dcterms:W3CDTF">1996-10-08T23:32:33Z</dcterms:created>
  <dcterms:modified xsi:type="dcterms:W3CDTF">2023-12-19T12:02:54Z</dcterms:modified>
  <cp:category/>
  <cp:version/>
  <cp:contentType/>
  <cp:contentStatus/>
</cp:coreProperties>
</file>