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аток №3" sheetId="1" r:id="rId1"/>
    <sheet name="додатки №1,№2" sheetId="2" r:id="rId2"/>
    <sheet name="додаток №4" sheetId="3" r:id="rId3"/>
    <sheet name="додаток №5" sheetId="4" r:id="rId4"/>
  </sheets>
  <definedNames/>
  <calcPr fullCalcOnLoad="1"/>
</workbook>
</file>

<file path=xl/sharedStrings.xml><?xml version="1.0" encoding="utf-8"?>
<sst xmlns="http://schemas.openxmlformats.org/spreadsheetml/2006/main" count="187" uniqueCount="96">
  <si>
    <t>ШТАТНИЙ РОЗПИС</t>
  </si>
  <si>
    <t>Найменування прфесій</t>
  </si>
  <si>
    <t>К-сть штатних одиниць, чол.</t>
  </si>
  <si>
    <t>Розряд</t>
  </si>
  <si>
    <t>Погодинний тариф грн..коп</t>
  </si>
  <si>
    <t>Коефі цієнт шкідли вості 4% грн..коп</t>
  </si>
  <si>
    <t>Коефі цієнт нічні 20% грн..коп</t>
  </si>
  <si>
    <t>Коефіцієнт гірський 25%</t>
  </si>
  <si>
    <t>Разом грн.коп.</t>
  </si>
  <si>
    <t>Місячний фонд оплпти грн..коп</t>
  </si>
  <si>
    <t>Річний фонд оплати грн.коп</t>
  </si>
  <si>
    <t>Разом</t>
  </si>
  <si>
    <t>Всього</t>
  </si>
  <si>
    <t>Оператор на решітці</t>
  </si>
  <si>
    <t>Оператор на аротенках</t>
  </si>
  <si>
    <t>Водій спец.автомашини</t>
  </si>
  <si>
    <t>Місячна тарифна ставка грн.коп</t>
  </si>
  <si>
    <t>Доплата</t>
  </si>
  <si>
    <t>Разом грн. коп</t>
  </si>
  <si>
    <t>Коефіціент гірських 25% грн.коп.</t>
  </si>
  <si>
    <t>Водій спец.а/в</t>
  </si>
  <si>
    <t>Тракторист</t>
  </si>
  <si>
    <t xml:space="preserve">Інженерно-технічних працівників, спеціалістів та службовців </t>
  </si>
  <si>
    <t>Рахівського КП «Рахівтепло»</t>
  </si>
  <si>
    <t xml:space="preserve">                                           </t>
  </si>
  <si>
    <t>Найменування посад</t>
  </si>
  <si>
    <t>Кількість штатних одиниць, чол..</t>
  </si>
  <si>
    <t>Посадовий
оклад, грн..коп.</t>
  </si>
  <si>
    <t>Коефіцієнт гірський 25% грн..коп.</t>
  </si>
  <si>
    <t>Разом:</t>
  </si>
  <si>
    <t>Місячний фонд оплати грн..коп.</t>
  </si>
  <si>
    <t>Річний фонд  оплати грн..коп.</t>
  </si>
  <si>
    <t>штатних</t>
  </si>
  <si>
    <t>грн..коп.</t>
  </si>
  <si>
    <t>гірський</t>
  </si>
  <si>
    <t>фонд</t>
  </si>
  <si>
    <t>одиниць,</t>
  </si>
  <si>
    <t>оплати грн..коп.</t>
  </si>
  <si>
    <t>чол..</t>
  </si>
  <si>
    <t>Головний інженер</t>
  </si>
  <si>
    <t>Головний бухгалтер</t>
  </si>
  <si>
    <t>Гол економіст</t>
  </si>
  <si>
    <t>Юрист</t>
  </si>
  <si>
    <t>Інспектор по охороні праці</t>
  </si>
  <si>
    <t>Інспектор відділу кадрів</t>
  </si>
  <si>
    <t>Бухгалтер</t>
  </si>
  <si>
    <t>Інспектор</t>
  </si>
  <si>
    <t>загально-виробничого персоналу</t>
  </si>
  <si>
    <t xml:space="preserve">
Посадовий
оклад, грн..коп.
</t>
  </si>
  <si>
    <t>Прибиральниця</t>
  </si>
  <si>
    <t>Токар</t>
  </si>
  <si>
    <t>Оператор спецводоочистки</t>
  </si>
  <si>
    <t>Оператор головн.пульту керування насос.обладнан.</t>
  </si>
  <si>
    <t>Старш.оператор головного пульту керув.насос.обладн.</t>
  </si>
  <si>
    <t xml:space="preserve"> робітників та обслуговуючого персоналу водопровід</t>
  </si>
  <si>
    <t xml:space="preserve"> робітників аварійної бригади водопровідно-каналізаційних мереж</t>
  </si>
  <si>
    <t xml:space="preserve"> робітників та обслуговуючого персоналу очисних споруд</t>
  </si>
  <si>
    <t xml:space="preserve">                                                                 </t>
  </si>
  <si>
    <t xml:space="preserve">Директор </t>
  </si>
  <si>
    <t>Заст.директора по дохідній частині</t>
  </si>
  <si>
    <t>Резерв 20%</t>
  </si>
  <si>
    <t xml:space="preserve">Разом </t>
  </si>
  <si>
    <t>Код КП</t>
  </si>
  <si>
    <t>Код ЗКППТР</t>
  </si>
  <si>
    <t>Електрогазозварник</t>
  </si>
  <si>
    <t>Електрик</t>
  </si>
  <si>
    <t>Майстер  водопроводу</t>
  </si>
  <si>
    <t>Майстер  очисних споруд</t>
  </si>
  <si>
    <t>Слюсар ремонт. каналіз.мережі</t>
  </si>
  <si>
    <t>Слюсарремонт. каналіз.мережі</t>
  </si>
  <si>
    <t>Слюсар авар.віднов.робіт</t>
  </si>
  <si>
    <t>Слюсар ремонт.очис.спор</t>
  </si>
  <si>
    <t>Вводиться із «___» ____________ 2024 року</t>
  </si>
  <si>
    <t>1229.7</t>
  </si>
  <si>
    <t>1223.1</t>
  </si>
  <si>
    <t>З</t>
  </si>
  <si>
    <t xml:space="preserve">Заст.директора </t>
  </si>
  <si>
    <t>2421.2</t>
  </si>
  <si>
    <t xml:space="preserve">Фонд заробітної плати всього на 2024 рік </t>
  </si>
  <si>
    <t>Водій спец.автомашини (асинізац.машини)</t>
  </si>
  <si>
    <t>Фахівець з публічних закупівель</t>
  </si>
  <si>
    <t>2419.2</t>
  </si>
  <si>
    <t>1222.2</t>
  </si>
  <si>
    <t xml:space="preserve">   </t>
  </si>
  <si>
    <t>Додаток №1</t>
  </si>
  <si>
    <t>до рішення міської ради</t>
  </si>
  <si>
    <t>_-ої сесії 8-го скликання</t>
  </si>
  <si>
    <t>від __ 2024 р. №__</t>
  </si>
  <si>
    <t>В.п. міського голови,</t>
  </si>
  <si>
    <t>секретар ради</t>
  </si>
  <si>
    <t>Євген МОЛНАР</t>
  </si>
  <si>
    <t>Додаток №2</t>
  </si>
  <si>
    <t>Іненерно-технічни працівників, спеціалістів слубовців</t>
  </si>
  <si>
    <t>Додаток №3</t>
  </si>
  <si>
    <t>Додаток №4</t>
  </si>
  <si>
    <t>Додаток №5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</si>
</sst>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5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2" fontId="0" fillId="0" borderId="10" xfId="0" applyNumberFormat="1" applyBorder="1" applyAlignment="1">
      <alignment horizontal="left"/>
    </xf>
    <xf numFmtId="2" fontId="5" fillId="0" borderId="10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6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2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wrapText="1" indent="4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2" fontId="13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 vertical="top" wrapText="1"/>
    </xf>
    <xf numFmtId="2" fontId="13" fillId="0" borderId="17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2" fontId="13" fillId="0" borderId="12" xfId="0" applyNumberFormat="1" applyFont="1" applyBorder="1" applyAlignment="1">
      <alignment vertical="top" wrapText="1"/>
    </xf>
    <xf numFmtId="2" fontId="12" fillId="0" borderId="20" xfId="0" applyNumberFormat="1" applyFont="1" applyBorder="1" applyAlignment="1">
      <alignment wrapText="1"/>
    </xf>
    <xf numFmtId="2" fontId="11" fillId="0" borderId="21" xfId="0" applyNumberFormat="1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3" fillId="0" borderId="19" xfId="0" applyFont="1" applyBorder="1" applyAlignment="1">
      <alignment vertical="top" wrapText="1"/>
    </xf>
    <xf numFmtId="0" fontId="11" fillId="0" borderId="23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200" fontId="11" fillId="0" borderId="23" xfId="0" applyNumberFormat="1" applyFont="1" applyBorder="1" applyAlignment="1">
      <alignment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2" fontId="12" fillId="0" borderId="20" xfId="0" applyNumberFormat="1" applyFont="1" applyBorder="1" applyAlignment="1">
      <alignment vertical="top" wrapText="1"/>
    </xf>
    <xf numFmtId="2" fontId="12" fillId="0" borderId="21" xfId="0" applyNumberFormat="1" applyFont="1" applyBorder="1" applyAlignment="1">
      <alignment vertical="top" wrapText="1"/>
    </xf>
    <xf numFmtId="0" fontId="12" fillId="0" borderId="21" xfId="0" applyFont="1" applyBorder="1" applyAlignment="1">
      <alignment wrapText="1"/>
    </xf>
    <xf numFmtId="2" fontId="12" fillId="0" borderId="21" xfId="0" applyNumberFormat="1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3" fillId="0" borderId="22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" fontId="14" fillId="0" borderId="1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2" fontId="11" fillId="0" borderId="12" xfId="0" applyNumberFormat="1" applyFont="1" applyBorder="1" applyAlignment="1">
      <alignment horizontal="left"/>
    </xf>
    <xf numFmtId="0" fontId="11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0" fontId="11" fillId="0" borderId="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2" fontId="12" fillId="0" borderId="12" xfId="0" applyNumberFormat="1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3" fillId="0" borderId="12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3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2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2" fontId="1" fillId="0" borderId="12" xfId="0" applyNumberFormat="1" applyFont="1" applyBorder="1" applyAlignment="1">
      <alignment horizontal="left" wrapText="1"/>
    </xf>
    <xf numFmtId="2" fontId="1" fillId="0" borderId="15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left" vertical="top" wrapText="1"/>
    </xf>
    <xf numFmtId="2" fontId="1" fillId="0" borderId="19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180975</xdr:colOff>
      <xdr:row>15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5505450" y="1200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37"/>
  <sheetViews>
    <sheetView zoomScalePageLayoutView="0" workbookViewId="0" topLeftCell="A9">
      <selection activeCell="Q13" sqref="Q13"/>
    </sheetView>
  </sheetViews>
  <sheetFormatPr defaultColWidth="9.140625" defaultRowHeight="12.75"/>
  <cols>
    <col min="1" max="2" width="6.140625" style="0" customWidth="1"/>
    <col min="3" max="3" width="27.7109375" style="0" customWidth="1"/>
    <col min="4" max="4" width="1.1484375" style="0" hidden="1" customWidth="1"/>
    <col min="5" max="5" width="6.28125" style="0" customWidth="1"/>
    <col min="6" max="6" width="9.140625" style="0" hidden="1" customWidth="1"/>
    <col min="7" max="7" width="4.421875" style="0" customWidth="1"/>
    <col min="8" max="8" width="6.57421875" style="0" customWidth="1"/>
    <col min="9" max="9" width="7.140625" style="0" customWidth="1"/>
    <col min="10" max="11" width="7.7109375" style="0" customWidth="1"/>
    <col min="12" max="12" width="2.421875" style="0" hidden="1" customWidth="1"/>
    <col min="13" max="13" width="7.57421875" style="0" customWidth="1"/>
    <col min="14" max="14" width="9.140625" style="0" hidden="1" customWidth="1"/>
    <col min="15" max="15" width="8.140625" style="0" customWidth="1"/>
    <col min="16" max="16" width="9.140625" style="0" hidden="1" customWidth="1"/>
    <col min="17" max="17" width="8.57421875" style="0" customWidth="1"/>
    <col min="18" max="18" width="8.421875" style="0" customWidth="1"/>
    <col min="19" max="19" width="8.28125" style="0" customWidth="1"/>
    <col min="20" max="20" width="9.140625" style="0" hidden="1" customWidth="1"/>
    <col min="21" max="21" width="11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>
      <c r="U8" s="28"/>
    </row>
    <row r="9" ht="12.75">
      <c r="U9" s="28"/>
    </row>
    <row r="10" spans="19:21" s="146" customFormat="1" ht="12.75">
      <c r="S10" s="158" t="s">
        <v>93</v>
      </c>
      <c r="T10" s="158"/>
      <c r="U10" s="158"/>
    </row>
    <row r="11" spans="19:21" s="146" customFormat="1" ht="12.75">
      <c r="S11" s="158" t="s">
        <v>85</v>
      </c>
      <c r="T11" s="158"/>
      <c r="U11" s="158"/>
    </row>
    <row r="12" spans="19:21" s="146" customFormat="1" ht="12.75">
      <c r="S12" s="158" t="s">
        <v>86</v>
      </c>
      <c r="T12" s="158"/>
      <c r="U12" s="158"/>
    </row>
    <row r="13" spans="19:21" s="146" customFormat="1" ht="12.75">
      <c r="S13" s="158" t="s">
        <v>87</v>
      </c>
      <c r="T13" s="158"/>
      <c r="U13" s="158"/>
    </row>
    <row r="14" ht="12.75">
      <c r="U14" s="28"/>
    </row>
    <row r="15" spans="3:21" ht="18">
      <c r="C15" s="1"/>
      <c r="D15" s="153"/>
      <c r="E15" s="153"/>
      <c r="F15" s="153"/>
      <c r="G15" s="153"/>
      <c r="H15" s="165" t="s">
        <v>0</v>
      </c>
      <c r="I15" s="155"/>
      <c r="J15" s="155"/>
      <c r="K15" s="155"/>
      <c r="L15" s="155"/>
      <c r="M15" s="155"/>
      <c r="N15" s="155"/>
      <c r="O15" s="163"/>
      <c r="P15" s="163"/>
      <c r="Q15" s="163"/>
      <c r="R15" s="163"/>
      <c r="S15" s="163"/>
      <c r="T15" s="163"/>
      <c r="U15" s="163"/>
    </row>
    <row r="16" spans="3:21" ht="39.75" customHeight="1">
      <c r="C16" s="1"/>
      <c r="D16" s="154" t="s">
        <v>54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64"/>
      <c r="R16" s="164"/>
      <c r="S16" s="164"/>
      <c r="T16" s="164"/>
      <c r="U16" s="164"/>
    </row>
    <row r="17" spans="3:21" ht="15.75" customHeight="1">
      <c r="C17" s="27"/>
      <c r="D17" s="26"/>
      <c r="E17" s="26"/>
      <c r="F17" s="27"/>
      <c r="G17" s="27"/>
      <c r="H17" s="1"/>
      <c r="I17" s="1"/>
      <c r="J17" s="161" t="s">
        <v>72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76.5" customHeight="1">
      <c r="A18" s="39" t="s">
        <v>62</v>
      </c>
      <c r="B18" s="121" t="s">
        <v>63</v>
      </c>
      <c r="C18" s="72" t="s">
        <v>1</v>
      </c>
      <c r="D18" s="73" t="s">
        <v>2</v>
      </c>
      <c r="E18" s="74" t="s">
        <v>2</v>
      </c>
      <c r="F18" s="73" t="s">
        <v>3</v>
      </c>
      <c r="G18" s="74" t="s">
        <v>3</v>
      </c>
      <c r="H18" s="75" t="s">
        <v>4</v>
      </c>
      <c r="I18" s="72" t="s">
        <v>16</v>
      </c>
      <c r="J18" s="75" t="s">
        <v>5</v>
      </c>
      <c r="K18" s="75" t="s">
        <v>6</v>
      </c>
      <c r="L18" s="73" t="s">
        <v>7</v>
      </c>
      <c r="M18" s="76" t="s">
        <v>19</v>
      </c>
      <c r="N18" s="74"/>
      <c r="O18" s="72" t="s">
        <v>8</v>
      </c>
      <c r="P18" s="72"/>
      <c r="Q18" s="72" t="s">
        <v>17</v>
      </c>
      <c r="R18" s="72" t="s">
        <v>8</v>
      </c>
      <c r="S18" s="73" t="s">
        <v>9</v>
      </c>
      <c r="T18" s="74"/>
      <c r="U18" s="72" t="s">
        <v>10</v>
      </c>
    </row>
    <row r="19" spans="1:21" s="37" customFormat="1" ht="15" customHeight="1">
      <c r="A19" s="41"/>
      <c r="B19" s="77"/>
      <c r="C19" s="78">
        <v>1</v>
      </c>
      <c r="D19" s="79"/>
      <c r="E19" s="78">
        <v>2</v>
      </c>
      <c r="F19" s="79"/>
      <c r="G19" s="80">
        <v>3</v>
      </c>
      <c r="H19" s="80">
        <v>4</v>
      </c>
      <c r="I19" s="80">
        <v>5</v>
      </c>
      <c r="J19" s="81">
        <v>6</v>
      </c>
      <c r="K19" s="78">
        <v>7</v>
      </c>
      <c r="L19" s="79"/>
      <c r="M19" s="80">
        <v>8</v>
      </c>
      <c r="N19" s="78">
        <v>9</v>
      </c>
      <c r="O19" s="79">
        <v>9</v>
      </c>
      <c r="P19" s="78">
        <v>10</v>
      </c>
      <c r="Q19" s="82">
        <v>10</v>
      </c>
      <c r="R19" s="82">
        <v>11</v>
      </c>
      <c r="S19" s="79">
        <v>12</v>
      </c>
      <c r="T19" s="78">
        <v>11</v>
      </c>
      <c r="U19" s="79">
        <v>13</v>
      </c>
    </row>
    <row r="20" spans="1:21" ht="15" customHeight="1">
      <c r="A20" s="39">
        <v>8161</v>
      </c>
      <c r="B20" s="69">
        <v>16035</v>
      </c>
      <c r="C20" s="86" t="s">
        <v>51</v>
      </c>
      <c r="D20" s="87"/>
      <c r="E20" s="83">
        <v>1</v>
      </c>
      <c r="F20" s="84"/>
      <c r="G20" s="85">
        <v>2</v>
      </c>
      <c r="H20" s="85">
        <v>18.92</v>
      </c>
      <c r="I20" s="85">
        <f aca="true" t="shared" si="0" ref="I20:I25">H20*166.67</f>
        <v>3153.3964</v>
      </c>
      <c r="J20" s="88">
        <f>I20*0.04</f>
        <v>126.135856</v>
      </c>
      <c r="K20" s="89">
        <f>I20*0.2/4</f>
        <v>157.66982000000002</v>
      </c>
      <c r="L20" s="90"/>
      <c r="M20" s="91">
        <f aca="true" t="shared" si="1" ref="M20:M25">(I20)*0.25</f>
        <v>788.3491</v>
      </c>
      <c r="N20" s="89">
        <f>I20+J20+K20+M20</f>
        <v>4225.551176</v>
      </c>
      <c r="O20" s="90">
        <f aca="true" t="shared" si="2" ref="O20:O25">I20+J20+K20+M20</f>
        <v>4225.551176</v>
      </c>
      <c r="P20" s="89">
        <v>21798</v>
      </c>
      <c r="Q20" s="91">
        <v>5100</v>
      </c>
      <c r="R20" s="91">
        <f aca="true" t="shared" si="3" ref="R20:R25">O20+Q20</f>
        <v>9325.551176</v>
      </c>
      <c r="S20" s="90">
        <f aca="true" t="shared" si="4" ref="S20:S25">R20*E20</f>
        <v>9325.551176</v>
      </c>
      <c r="T20" s="89">
        <v>261576</v>
      </c>
      <c r="U20" s="90">
        <f aca="true" t="shared" si="5" ref="U20:U25">S20*12</f>
        <v>111906.61411200001</v>
      </c>
    </row>
    <row r="21" spans="1:21" ht="31.5" customHeight="1">
      <c r="A21" s="39"/>
      <c r="B21" s="69"/>
      <c r="C21" s="86" t="s">
        <v>53</v>
      </c>
      <c r="D21" s="87"/>
      <c r="E21" s="70">
        <v>1</v>
      </c>
      <c r="F21" s="71"/>
      <c r="G21" s="55">
        <v>4</v>
      </c>
      <c r="H21" s="55">
        <v>23.65</v>
      </c>
      <c r="I21" s="55">
        <f t="shared" si="0"/>
        <v>3941.7454999999995</v>
      </c>
      <c r="J21" s="92">
        <f>I21*0.04</f>
        <v>157.66982</v>
      </c>
      <c r="K21" s="93">
        <f>I21*0.2/4</f>
        <v>197.08727499999998</v>
      </c>
      <c r="L21" s="94"/>
      <c r="M21" s="95">
        <f t="shared" si="1"/>
        <v>985.4363749999999</v>
      </c>
      <c r="N21" s="93"/>
      <c r="O21" s="94">
        <f t="shared" si="2"/>
        <v>5281.938969999999</v>
      </c>
      <c r="P21" s="93"/>
      <c r="Q21" s="95">
        <v>4100</v>
      </c>
      <c r="R21" s="95">
        <f t="shared" si="3"/>
        <v>9381.93897</v>
      </c>
      <c r="S21" s="94">
        <f t="shared" si="4"/>
        <v>9381.93897</v>
      </c>
      <c r="T21" s="93"/>
      <c r="U21" s="94">
        <f t="shared" si="5"/>
        <v>112583.26763999999</v>
      </c>
    </row>
    <row r="22" spans="1:21" ht="30" customHeight="1">
      <c r="A22" s="39"/>
      <c r="B22" s="69"/>
      <c r="C22" s="86" t="s">
        <v>52</v>
      </c>
      <c r="D22" s="87"/>
      <c r="E22" s="70">
        <v>4</v>
      </c>
      <c r="F22" s="71"/>
      <c r="G22" s="55">
        <v>3</v>
      </c>
      <c r="H22" s="55">
        <v>21.02</v>
      </c>
      <c r="I22" s="55">
        <f t="shared" si="0"/>
        <v>3503.4033999999997</v>
      </c>
      <c r="J22" s="92">
        <f>I22*0.04</f>
        <v>140.136136</v>
      </c>
      <c r="K22" s="93">
        <f>I22*0.2/4</f>
        <v>175.17016999999998</v>
      </c>
      <c r="L22" s="94"/>
      <c r="M22" s="95">
        <f t="shared" si="1"/>
        <v>875.8508499999999</v>
      </c>
      <c r="N22" s="93">
        <f>I22+J22+K22+M22</f>
        <v>4694.560555999999</v>
      </c>
      <c r="O22" s="94">
        <f t="shared" si="2"/>
        <v>4694.560555999999</v>
      </c>
      <c r="P22" s="93">
        <v>24221.35</v>
      </c>
      <c r="Q22" s="95">
        <v>4100</v>
      </c>
      <c r="R22" s="95">
        <f t="shared" si="3"/>
        <v>8794.560556</v>
      </c>
      <c r="S22" s="90">
        <f t="shared" si="4"/>
        <v>35178.242224</v>
      </c>
      <c r="T22" s="93">
        <v>290656.2</v>
      </c>
      <c r="U22" s="94">
        <f t="shared" si="5"/>
        <v>422138.906688</v>
      </c>
    </row>
    <row r="23" spans="1:21" ht="16.5" customHeight="1">
      <c r="A23" s="39">
        <v>3113</v>
      </c>
      <c r="B23" s="69">
        <v>25455</v>
      </c>
      <c r="C23" s="86" t="s">
        <v>65</v>
      </c>
      <c r="D23" s="87"/>
      <c r="E23" s="83">
        <v>1</v>
      </c>
      <c r="F23" s="84"/>
      <c r="G23" s="85">
        <v>4</v>
      </c>
      <c r="H23" s="85">
        <v>23.65</v>
      </c>
      <c r="I23" s="55">
        <f t="shared" si="0"/>
        <v>3941.7454999999995</v>
      </c>
      <c r="J23" s="88"/>
      <c r="K23" s="89"/>
      <c r="L23" s="90"/>
      <c r="M23" s="91">
        <f t="shared" si="1"/>
        <v>985.4363749999999</v>
      </c>
      <c r="N23" s="89">
        <f>I23+J23+K23+M23</f>
        <v>4927.181874999999</v>
      </c>
      <c r="O23" s="90">
        <f t="shared" si="2"/>
        <v>4927.181874999999</v>
      </c>
      <c r="P23" s="89">
        <f>N23*E23</f>
        <v>4927.181874999999</v>
      </c>
      <c r="Q23" s="91">
        <v>4100</v>
      </c>
      <c r="R23" s="91">
        <f t="shared" si="3"/>
        <v>9027.181874999998</v>
      </c>
      <c r="S23" s="90">
        <f t="shared" si="4"/>
        <v>9027.181874999998</v>
      </c>
      <c r="T23" s="83">
        <v>59994.72</v>
      </c>
      <c r="U23" s="90">
        <f t="shared" si="5"/>
        <v>108326.18249999998</v>
      </c>
    </row>
    <row r="24" spans="1:21" ht="13.5" customHeight="1">
      <c r="A24" s="39">
        <v>8322</v>
      </c>
      <c r="B24" s="69"/>
      <c r="C24" s="86" t="s">
        <v>20</v>
      </c>
      <c r="D24" s="87"/>
      <c r="E24" s="83">
        <v>0.5</v>
      </c>
      <c r="F24" s="84"/>
      <c r="G24" s="85">
        <v>3</v>
      </c>
      <c r="H24" s="85">
        <v>21.02</v>
      </c>
      <c r="I24" s="55">
        <f t="shared" si="0"/>
        <v>3503.4033999999997</v>
      </c>
      <c r="J24" s="88"/>
      <c r="K24" s="89"/>
      <c r="L24" s="90"/>
      <c r="M24" s="91">
        <f t="shared" si="1"/>
        <v>875.8508499999999</v>
      </c>
      <c r="N24" s="89">
        <f>I24+J24+K24+M24</f>
        <v>4379.25425</v>
      </c>
      <c r="O24" s="90">
        <f t="shared" si="2"/>
        <v>4379.25425</v>
      </c>
      <c r="P24" s="89">
        <f>N24*E24</f>
        <v>2189.627125</v>
      </c>
      <c r="Q24" s="91">
        <v>4100</v>
      </c>
      <c r="R24" s="91">
        <f t="shared" si="3"/>
        <v>8479.25425</v>
      </c>
      <c r="S24" s="90">
        <f t="shared" si="4"/>
        <v>4239.627125</v>
      </c>
      <c r="T24" s="83">
        <v>53331.48</v>
      </c>
      <c r="U24" s="90">
        <f t="shared" si="5"/>
        <v>50875.5255</v>
      </c>
    </row>
    <row r="25" spans="1:21" ht="15" customHeight="1">
      <c r="A25" s="39">
        <v>8331</v>
      </c>
      <c r="B25" s="69">
        <v>19203</v>
      </c>
      <c r="C25" s="86" t="s">
        <v>21</v>
      </c>
      <c r="D25" s="87"/>
      <c r="E25" s="83">
        <v>1</v>
      </c>
      <c r="F25" s="84"/>
      <c r="G25" s="85">
        <v>3</v>
      </c>
      <c r="H25" s="85">
        <v>21.02</v>
      </c>
      <c r="I25" s="55">
        <f t="shared" si="0"/>
        <v>3503.4033999999997</v>
      </c>
      <c r="J25" s="88"/>
      <c r="K25" s="89"/>
      <c r="L25" s="90"/>
      <c r="M25" s="91">
        <f t="shared" si="1"/>
        <v>875.8508499999999</v>
      </c>
      <c r="N25" s="89">
        <f>I25+J25+K25+M25</f>
        <v>4379.25425</v>
      </c>
      <c r="O25" s="90">
        <f t="shared" si="2"/>
        <v>4379.25425</v>
      </c>
      <c r="P25" s="89">
        <f>N25*E25</f>
        <v>4379.25425</v>
      </c>
      <c r="Q25" s="91">
        <v>4100</v>
      </c>
      <c r="R25" s="91">
        <f t="shared" si="3"/>
        <v>8479.25425</v>
      </c>
      <c r="S25" s="90">
        <f t="shared" si="4"/>
        <v>8479.25425</v>
      </c>
      <c r="T25" s="83">
        <v>53331.48</v>
      </c>
      <c r="U25" s="90">
        <f t="shared" si="5"/>
        <v>101751.051</v>
      </c>
    </row>
    <row r="26" spans="1:21" ht="15" customHeight="1">
      <c r="A26" s="39"/>
      <c r="B26" s="69"/>
      <c r="C26" s="96" t="s">
        <v>11</v>
      </c>
      <c r="D26" s="97"/>
      <c r="E26" s="98">
        <f>SUM(E20:E25)</f>
        <v>8.5</v>
      </c>
      <c r="F26" s="85"/>
      <c r="G26" s="98"/>
      <c r="H26" s="98"/>
      <c r="I26" s="98"/>
      <c r="J26" s="98"/>
      <c r="K26" s="98"/>
      <c r="L26" s="85"/>
      <c r="M26" s="98"/>
      <c r="N26" s="85"/>
      <c r="O26" s="99"/>
      <c r="P26" s="100" t="e">
        <f>P20+P22+#REF!+P23+#REF!+#REF!+#REF!+P24+P25</f>
        <v>#REF!</v>
      </c>
      <c r="Q26" s="156"/>
      <c r="R26" s="156"/>
      <c r="S26" s="101">
        <f>SUM(S20:S25)</f>
        <v>75631.79561999999</v>
      </c>
      <c r="T26" s="102">
        <f>SUM(T20:T25)</f>
        <v>718889.8799999999</v>
      </c>
      <c r="U26" s="101">
        <f>SUM(U20:U25)</f>
        <v>907581.54744</v>
      </c>
    </row>
    <row r="27" spans="1:21" ht="2.25" customHeight="1">
      <c r="A27" s="39"/>
      <c r="B27" s="69"/>
      <c r="C27" s="103"/>
      <c r="D27" s="104"/>
      <c r="E27" s="105"/>
      <c r="F27" s="85"/>
      <c r="G27" s="105"/>
      <c r="H27" s="105"/>
      <c r="I27" s="105"/>
      <c r="J27" s="105"/>
      <c r="K27" s="105"/>
      <c r="L27" s="85"/>
      <c r="M27" s="105"/>
      <c r="N27" s="91">
        <f>SUM(N20:N26)</f>
        <v>22605.802106999996</v>
      </c>
      <c r="O27" s="105"/>
      <c r="P27" s="103"/>
      <c r="Q27" s="157"/>
      <c r="R27" s="157"/>
      <c r="S27" s="106"/>
      <c r="T27" s="107"/>
      <c r="U27" s="108"/>
    </row>
    <row r="28" spans="1:21" ht="15" customHeight="1">
      <c r="A28" s="39"/>
      <c r="B28" s="69"/>
      <c r="C28" s="109" t="s">
        <v>60</v>
      </c>
      <c r="D28" s="110"/>
      <c r="E28" s="109"/>
      <c r="F28" s="110"/>
      <c r="G28" s="111"/>
      <c r="H28" s="111"/>
      <c r="I28" s="111"/>
      <c r="J28" s="111"/>
      <c r="K28" s="109"/>
      <c r="L28" s="110"/>
      <c r="M28" s="111"/>
      <c r="N28" s="109"/>
      <c r="O28" s="110"/>
      <c r="P28" s="109"/>
      <c r="Q28" s="98"/>
      <c r="R28" s="98"/>
      <c r="S28" s="112"/>
      <c r="T28" s="113"/>
      <c r="U28" s="114">
        <f>U26*0.2</f>
        <v>181516.309488</v>
      </c>
    </row>
    <row r="29" spans="1:21" ht="15" customHeight="1">
      <c r="A29" s="39"/>
      <c r="B29" s="69"/>
      <c r="C29" s="96" t="s">
        <v>12</v>
      </c>
      <c r="D29" s="115"/>
      <c r="E29" s="109"/>
      <c r="F29" s="110"/>
      <c r="G29" s="98"/>
      <c r="H29" s="98"/>
      <c r="I29" s="98"/>
      <c r="J29" s="98"/>
      <c r="K29" s="109"/>
      <c r="L29" s="110"/>
      <c r="M29" s="98"/>
      <c r="N29" s="109"/>
      <c r="O29" s="110"/>
      <c r="P29" s="109"/>
      <c r="Q29" s="159"/>
      <c r="R29" s="159"/>
      <c r="S29" s="110"/>
      <c r="T29" s="100" t="e">
        <f>#REF!+T26</f>
        <v>#REF!</v>
      </c>
      <c r="U29" s="116">
        <f>SUM(U26:U28)</f>
        <v>1089097.856928</v>
      </c>
    </row>
    <row r="30" spans="1:21" ht="1.5" customHeight="1">
      <c r="A30" s="39"/>
      <c r="B30" s="69"/>
      <c r="C30" s="103"/>
      <c r="D30" s="117"/>
      <c r="E30" s="118"/>
      <c r="F30" s="119"/>
      <c r="G30" s="105"/>
      <c r="H30" s="105"/>
      <c r="I30" s="105"/>
      <c r="J30" s="105"/>
      <c r="K30" s="118"/>
      <c r="L30" s="119"/>
      <c r="M30" s="105"/>
      <c r="N30" s="118"/>
      <c r="O30" s="119"/>
      <c r="P30" s="118"/>
      <c r="Q30" s="160"/>
      <c r="R30" s="160"/>
      <c r="S30" s="119"/>
      <c r="T30" s="103"/>
      <c r="U30" s="117"/>
    </row>
    <row r="31" ht="2.25" customHeight="1" hidden="1"/>
    <row r="32" ht="15" customHeight="1"/>
    <row r="33" s="147" customFormat="1" ht="18">
      <c r="C33" s="147" t="s">
        <v>88</v>
      </c>
    </row>
    <row r="34" spans="3:18" s="147" customFormat="1" ht="18">
      <c r="C34" s="147" t="s">
        <v>89</v>
      </c>
      <c r="R34" s="147" t="s">
        <v>90</v>
      </c>
    </row>
    <row r="37" ht="12.75">
      <c r="K37" t="s">
        <v>83</v>
      </c>
    </row>
  </sheetData>
  <sheetProtection/>
  <mergeCells count="15">
    <mergeCell ref="Q29:Q30"/>
    <mergeCell ref="R29:R30"/>
    <mergeCell ref="J17:U17"/>
    <mergeCell ref="F15:G15"/>
    <mergeCell ref="O15:U15"/>
    <mergeCell ref="Q16:U16"/>
    <mergeCell ref="H15:N15"/>
    <mergeCell ref="D15:E15"/>
    <mergeCell ref="D16:P16"/>
    <mergeCell ref="Q26:Q27"/>
    <mergeCell ref="R26:R27"/>
    <mergeCell ref="S10:U10"/>
    <mergeCell ref="S11:U11"/>
    <mergeCell ref="S12:U12"/>
    <mergeCell ref="S13:U13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3" max="3" width="0.13671875" style="0" customWidth="1"/>
    <col min="4" max="4" width="27.00390625" style="0" customWidth="1"/>
    <col min="5" max="5" width="13.00390625" style="0" customWidth="1"/>
    <col min="6" max="6" width="14.8515625" style="0" customWidth="1"/>
    <col min="7" max="7" width="15.421875" style="0" customWidth="1"/>
    <col min="8" max="8" width="19.8515625" style="0" customWidth="1"/>
    <col min="9" max="9" width="0.13671875" style="0" hidden="1" customWidth="1"/>
    <col min="10" max="10" width="12.140625" style="0" customWidth="1"/>
    <col min="11" max="11" width="11.8515625" style="0" customWidth="1"/>
    <col min="16" max="16" width="11.7109375" style="0" customWidth="1"/>
    <col min="17" max="17" width="15.00390625" style="0" customWidth="1"/>
    <col min="18" max="18" width="11.7109375" style="0" customWidth="1"/>
  </cols>
  <sheetData>
    <row r="1" spans="4:11" ht="12.75">
      <c r="D1" s="48"/>
      <c r="E1" s="48"/>
      <c r="F1" s="48"/>
      <c r="G1" s="48"/>
      <c r="H1" s="49"/>
      <c r="I1" s="49"/>
      <c r="J1" s="49"/>
      <c r="K1" s="49"/>
    </row>
    <row r="2" spans="4:11" ht="12.75">
      <c r="D2" s="48"/>
      <c r="E2" s="48"/>
      <c r="F2" s="48"/>
      <c r="G2" s="48"/>
      <c r="H2" s="49"/>
      <c r="I2" s="49"/>
      <c r="J2" s="167" t="s">
        <v>84</v>
      </c>
      <c r="K2" s="167"/>
    </row>
    <row r="3" spans="4:11" ht="13.5">
      <c r="D3" s="48"/>
      <c r="E3" s="48"/>
      <c r="F3" s="48"/>
      <c r="G3" s="48"/>
      <c r="H3" s="49"/>
      <c r="I3" s="49"/>
      <c r="J3" s="166" t="s">
        <v>85</v>
      </c>
      <c r="K3" s="167"/>
    </row>
    <row r="4" spans="4:11" ht="13.5">
      <c r="D4" s="48"/>
      <c r="E4" s="48"/>
      <c r="F4" s="48"/>
      <c r="G4" s="48"/>
      <c r="H4" s="49"/>
      <c r="I4" s="49"/>
      <c r="J4" s="166" t="s">
        <v>86</v>
      </c>
      <c r="K4" s="167"/>
    </row>
    <row r="5" spans="4:11" ht="13.5">
      <c r="D5" s="48"/>
      <c r="E5" s="48"/>
      <c r="F5" s="48"/>
      <c r="G5" s="48"/>
      <c r="H5" s="49"/>
      <c r="I5" s="49"/>
      <c r="J5" s="166" t="s">
        <v>87</v>
      </c>
      <c r="K5" s="167"/>
    </row>
    <row r="6" spans="4:11" ht="12.75">
      <c r="D6" s="48"/>
      <c r="E6" s="48"/>
      <c r="F6" s="48"/>
      <c r="G6" s="48"/>
      <c r="H6" s="49"/>
      <c r="I6" s="49"/>
      <c r="J6" s="49"/>
      <c r="K6" s="49"/>
    </row>
    <row r="7" spans="4:11" ht="15">
      <c r="D7" s="48"/>
      <c r="E7" s="48"/>
      <c r="F7" s="144"/>
      <c r="G7" s="29" t="s">
        <v>0</v>
      </c>
      <c r="H7" s="144"/>
      <c r="I7" s="48"/>
      <c r="J7" s="48"/>
      <c r="K7" s="48"/>
    </row>
    <row r="8" spans="4:11" ht="15">
      <c r="D8" s="48"/>
      <c r="E8" s="48"/>
      <c r="F8" s="48"/>
      <c r="G8" s="29" t="s">
        <v>22</v>
      </c>
      <c r="H8" s="48"/>
      <c r="I8" s="48"/>
      <c r="J8" s="48"/>
      <c r="K8" s="48"/>
    </row>
    <row r="9" spans="4:11" ht="15">
      <c r="D9" s="48"/>
      <c r="E9" s="48"/>
      <c r="F9" s="48"/>
      <c r="G9" s="29" t="s">
        <v>23</v>
      </c>
      <c r="H9" s="48"/>
      <c r="I9" s="48"/>
      <c r="J9" s="48"/>
      <c r="K9" s="48"/>
    </row>
    <row r="10" spans="3:11" ht="12.75">
      <c r="C10" s="28"/>
      <c r="D10" s="50"/>
      <c r="E10" s="51"/>
      <c r="F10" s="50"/>
      <c r="G10" s="52" t="s">
        <v>24</v>
      </c>
      <c r="H10" s="173" t="s">
        <v>72</v>
      </c>
      <c r="I10" s="173"/>
      <c r="J10" s="173"/>
      <c r="K10" s="173"/>
    </row>
    <row r="11" spans="3:11" ht="12.75">
      <c r="C11" s="28"/>
      <c r="D11" s="53"/>
      <c r="E11" s="54"/>
      <c r="F11" s="54"/>
      <c r="G11" s="54"/>
      <c r="H11" s="172"/>
      <c r="I11" s="172"/>
      <c r="J11" s="54"/>
      <c r="K11" s="54"/>
    </row>
    <row r="12" spans="1:11" ht="36">
      <c r="A12" s="39" t="s">
        <v>62</v>
      </c>
      <c r="B12" s="120" t="s">
        <v>63</v>
      </c>
      <c r="D12" s="55" t="s">
        <v>25</v>
      </c>
      <c r="E12" s="55" t="s">
        <v>26</v>
      </c>
      <c r="F12" s="55" t="s">
        <v>27</v>
      </c>
      <c r="G12" s="55" t="s">
        <v>28</v>
      </c>
      <c r="H12" s="174" t="s">
        <v>29</v>
      </c>
      <c r="I12" s="175"/>
      <c r="J12" s="55" t="s">
        <v>30</v>
      </c>
      <c r="K12" s="55" t="s">
        <v>31</v>
      </c>
    </row>
    <row r="13" spans="1:11" ht="12.75" hidden="1">
      <c r="A13" s="39"/>
      <c r="B13" s="39"/>
      <c r="D13" s="56"/>
      <c r="E13" s="57" t="s">
        <v>32</v>
      </c>
      <c r="F13" s="58" t="s">
        <v>33</v>
      </c>
      <c r="G13" s="57" t="s">
        <v>34</v>
      </c>
      <c r="H13" s="170"/>
      <c r="I13" s="171"/>
      <c r="J13" s="60" t="s">
        <v>35</v>
      </c>
      <c r="K13" s="61"/>
    </row>
    <row r="14" spans="1:11" ht="12.75" hidden="1">
      <c r="A14" s="39"/>
      <c r="B14" s="39"/>
      <c r="D14" s="56"/>
      <c r="E14" s="57" t="s">
        <v>36</v>
      </c>
      <c r="F14" s="59"/>
      <c r="G14" s="62">
        <v>0.25</v>
      </c>
      <c r="H14" s="170"/>
      <c r="I14" s="171"/>
      <c r="J14" s="60" t="s">
        <v>37</v>
      </c>
      <c r="K14" s="59"/>
    </row>
    <row r="15" spans="1:11" ht="12.75" hidden="1">
      <c r="A15" s="39"/>
      <c r="B15" s="39"/>
      <c r="D15" s="56"/>
      <c r="E15" s="57" t="s">
        <v>38</v>
      </c>
      <c r="F15" s="59"/>
      <c r="G15" s="63" t="s">
        <v>33</v>
      </c>
      <c r="H15" s="170"/>
      <c r="I15" s="171"/>
      <c r="J15" s="59"/>
      <c r="K15" s="59"/>
    </row>
    <row r="16" spans="1:11" ht="12.75">
      <c r="A16" s="39" t="s">
        <v>73</v>
      </c>
      <c r="B16" s="39"/>
      <c r="D16" s="64" t="s">
        <v>58</v>
      </c>
      <c r="E16" s="55">
        <v>1</v>
      </c>
      <c r="F16" s="65">
        <v>20000</v>
      </c>
      <c r="G16" s="65">
        <f>F16*0.25</f>
        <v>5000</v>
      </c>
      <c r="H16" s="65">
        <f>F16+G16</f>
        <v>25000</v>
      </c>
      <c r="I16" s="168">
        <f>H16</f>
        <v>25000</v>
      </c>
      <c r="J16" s="168"/>
      <c r="K16" s="65">
        <f>I16*12</f>
        <v>300000</v>
      </c>
    </row>
    <row r="17" spans="1:11" ht="12.75">
      <c r="A17" s="39" t="s">
        <v>74</v>
      </c>
      <c r="B17" s="39">
        <v>20735</v>
      </c>
      <c r="D17" s="64" t="s">
        <v>39</v>
      </c>
      <c r="E17" s="55">
        <v>1</v>
      </c>
      <c r="F17" s="65">
        <v>18400</v>
      </c>
      <c r="G17" s="65">
        <f>F17*0.25</f>
        <v>4600</v>
      </c>
      <c r="H17" s="65">
        <f>F17+G17</f>
        <v>23000</v>
      </c>
      <c r="I17" s="168">
        <f>H17</f>
        <v>23000</v>
      </c>
      <c r="J17" s="168"/>
      <c r="K17" s="65">
        <f>I17*12</f>
        <v>276000</v>
      </c>
    </row>
    <row r="18" spans="1:11" ht="12.75">
      <c r="A18" s="39" t="s">
        <v>73</v>
      </c>
      <c r="B18" s="39"/>
      <c r="C18" t="s">
        <v>75</v>
      </c>
      <c r="D18" s="64" t="s">
        <v>76</v>
      </c>
      <c r="E18" s="55">
        <v>1</v>
      </c>
      <c r="F18" s="65">
        <v>18400</v>
      </c>
      <c r="G18" s="65">
        <f>F18*0.25</f>
        <v>4600</v>
      </c>
      <c r="H18" s="65">
        <f>F18+G18</f>
        <v>23000</v>
      </c>
      <c r="I18" s="168">
        <f>H18</f>
        <v>23000</v>
      </c>
      <c r="J18" s="168"/>
      <c r="K18" s="65">
        <f>I18*12</f>
        <v>276000</v>
      </c>
    </row>
    <row r="19" spans="1:11" ht="12.75">
      <c r="A19" s="39" t="s">
        <v>73</v>
      </c>
      <c r="B19" s="39"/>
      <c r="D19" s="64" t="s">
        <v>59</v>
      </c>
      <c r="E19" s="55">
        <v>1</v>
      </c>
      <c r="F19" s="65">
        <v>18400</v>
      </c>
      <c r="G19" s="65">
        <f aca="true" t="shared" si="0" ref="G19:G26">F19*0.25</f>
        <v>4600</v>
      </c>
      <c r="H19" s="65">
        <f aca="true" t="shared" si="1" ref="H19:H26">F19+G19</f>
        <v>23000</v>
      </c>
      <c r="I19" s="168">
        <f>H19</f>
        <v>23000</v>
      </c>
      <c r="J19" s="168"/>
      <c r="K19" s="65">
        <f aca="true" t="shared" si="2" ref="K19:K26">I19*12</f>
        <v>276000</v>
      </c>
    </row>
    <row r="20" spans="1:11" ht="12.75">
      <c r="A20" s="39">
        <v>1231</v>
      </c>
      <c r="B20" s="39">
        <v>20656</v>
      </c>
      <c r="D20" s="64" t="s">
        <v>40</v>
      </c>
      <c r="E20" s="55">
        <v>1</v>
      </c>
      <c r="F20" s="65">
        <v>18000</v>
      </c>
      <c r="G20" s="65">
        <f t="shared" si="0"/>
        <v>4500</v>
      </c>
      <c r="H20" s="65">
        <f t="shared" si="1"/>
        <v>22500</v>
      </c>
      <c r="I20" s="168">
        <f aca="true" t="shared" si="3" ref="I20:I25">H20</f>
        <v>22500</v>
      </c>
      <c r="J20" s="168"/>
      <c r="K20" s="65">
        <f t="shared" si="2"/>
        <v>270000</v>
      </c>
    </row>
    <row r="21" spans="1:11" ht="12.75">
      <c r="A21" s="39">
        <v>1231</v>
      </c>
      <c r="B21" s="39">
        <v>21097</v>
      </c>
      <c r="D21" s="64" t="s">
        <v>41</v>
      </c>
      <c r="E21" s="55">
        <v>1</v>
      </c>
      <c r="F21" s="65">
        <v>18000</v>
      </c>
      <c r="G21" s="65">
        <f t="shared" si="0"/>
        <v>4500</v>
      </c>
      <c r="H21" s="65">
        <f t="shared" si="1"/>
        <v>22500</v>
      </c>
      <c r="I21" s="168">
        <f t="shared" si="3"/>
        <v>22500</v>
      </c>
      <c r="J21" s="168"/>
      <c r="K21" s="65">
        <f t="shared" si="2"/>
        <v>270000</v>
      </c>
    </row>
    <row r="22" spans="1:18" ht="12.75">
      <c r="A22" s="39" t="s">
        <v>77</v>
      </c>
      <c r="B22" s="39"/>
      <c r="D22" s="64" t="s">
        <v>42</v>
      </c>
      <c r="E22" s="55">
        <v>1</v>
      </c>
      <c r="F22" s="65">
        <v>13000</v>
      </c>
      <c r="G22" s="65">
        <f t="shared" si="0"/>
        <v>3250</v>
      </c>
      <c r="H22" s="65">
        <f t="shared" si="1"/>
        <v>16250</v>
      </c>
      <c r="I22" s="168">
        <f t="shared" si="3"/>
        <v>16250</v>
      </c>
      <c r="J22" s="168"/>
      <c r="K22" s="65">
        <f t="shared" si="2"/>
        <v>195000</v>
      </c>
      <c r="R22" s="23"/>
    </row>
    <row r="23" spans="1:18" ht="12.75">
      <c r="A23" s="40" t="s">
        <v>81</v>
      </c>
      <c r="B23" s="39"/>
      <c r="D23" s="64" t="s">
        <v>80</v>
      </c>
      <c r="E23" s="55">
        <v>1</v>
      </c>
      <c r="F23" s="65">
        <v>12800</v>
      </c>
      <c r="G23" s="65">
        <f t="shared" si="0"/>
        <v>3200</v>
      </c>
      <c r="H23" s="65">
        <f t="shared" si="1"/>
        <v>16000</v>
      </c>
      <c r="I23" s="168">
        <f>H23</f>
        <v>16000</v>
      </c>
      <c r="J23" s="168"/>
      <c r="K23" s="65">
        <f t="shared" si="2"/>
        <v>192000</v>
      </c>
      <c r="R23" s="135"/>
    </row>
    <row r="24" spans="1:18" ht="12.75">
      <c r="A24" s="39">
        <v>2152</v>
      </c>
      <c r="B24" s="39"/>
      <c r="D24" s="64" t="s">
        <v>43</v>
      </c>
      <c r="E24" s="55">
        <v>0.5</v>
      </c>
      <c r="F24" s="65">
        <v>5680</v>
      </c>
      <c r="G24" s="65">
        <f t="shared" si="0"/>
        <v>1420</v>
      </c>
      <c r="H24" s="65">
        <f t="shared" si="1"/>
        <v>7100</v>
      </c>
      <c r="I24" s="168">
        <f t="shared" si="3"/>
        <v>7100</v>
      </c>
      <c r="J24" s="168"/>
      <c r="K24" s="65">
        <f t="shared" si="2"/>
        <v>85200</v>
      </c>
      <c r="Q24" s="135"/>
      <c r="R24" s="135"/>
    </row>
    <row r="25" spans="1:18" ht="12.75">
      <c r="A25" s="39">
        <v>3423</v>
      </c>
      <c r="B25" s="39">
        <v>22601</v>
      </c>
      <c r="D25" s="64" t="s">
        <v>44</v>
      </c>
      <c r="E25" s="55">
        <v>0.5</v>
      </c>
      <c r="F25" s="65">
        <v>6120</v>
      </c>
      <c r="G25" s="65">
        <f t="shared" si="0"/>
        <v>1530</v>
      </c>
      <c r="H25" s="65">
        <f t="shared" si="1"/>
        <v>7650</v>
      </c>
      <c r="I25" s="168">
        <f t="shared" si="3"/>
        <v>7650</v>
      </c>
      <c r="J25" s="168"/>
      <c r="K25" s="65">
        <f t="shared" si="2"/>
        <v>91800</v>
      </c>
      <c r="Q25" s="135"/>
      <c r="R25" s="141"/>
    </row>
    <row r="26" spans="1:18" ht="12.75">
      <c r="A26" s="39">
        <v>3433</v>
      </c>
      <c r="B26" s="39">
        <v>20281</v>
      </c>
      <c r="D26" s="64" t="s">
        <v>45</v>
      </c>
      <c r="E26" s="55">
        <v>4</v>
      </c>
      <c r="F26" s="65">
        <v>12240</v>
      </c>
      <c r="G26" s="65">
        <f t="shared" si="0"/>
        <v>3060</v>
      </c>
      <c r="H26" s="65">
        <f t="shared" si="1"/>
        <v>15300</v>
      </c>
      <c r="I26" s="168">
        <f>H26*3</f>
        <v>45900</v>
      </c>
      <c r="J26" s="168"/>
      <c r="K26" s="65">
        <f t="shared" si="2"/>
        <v>550800</v>
      </c>
      <c r="R26" s="135"/>
    </row>
    <row r="27" spans="1:18" ht="12.75">
      <c r="A27" s="39">
        <v>3439</v>
      </c>
      <c r="B27" s="39">
        <v>22511</v>
      </c>
      <c r="D27" s="64" t="s">
        <v>46</v>
      </c>
      <c r="E27" s="55">
        <v>5</v>
      </c>
      <c r="F27" s="65">
        <v>10400</v>
      </c>
      <c r="G27" s="65">
        <f>F27*0.25</f>
        <v>2600</v>
      </c>
      <c r="H27" s="65">
        <f>F27+G27</f>
        <v>13000</v>
      </c>
      <c r="I27" s="168">
        <f>H27*E27</f>
        <v>65000</v>
      </c>
      <c r="J27" s="168"/>
      <c r="K27" s="65">
        <f>I27*12</f>
        <v>780000</v>
      </c>
      <c r="R27" s="135"/>
    </row>
    <row r="28" spans="1:18" ht="12.75">
      <c r="A28" s="39"/>
      <c r="B28" s="39"/>
      <c r="D28" s="66" t="s">
        <v>12</v>
      </c>
      <c r="E28" s="67">
        <f>SUM(E16:E27)</f>
        <v>18</v>
      </c>
      <c r="F28" s="68"/>
      <c r="G28" s="68"/>
      <c r="H28" s="68"/>
      <c r="I28" s="179">
        <f>SUM(I16:I27)</f>
        <v>296900</v>
      </c>
      <c r="J28" s="179"/>
      <c r="K28" s="68">
        <f>SUM(K16:K27)</f>
        <v>3562800</v>
      </c>
      <c r="Q28" s="23"/>
      <c r="R28" s="23"/>
    </row>
    <row r="29" spans="1:11" ht="12.75">
      <c r="A29" s="39"/>
      <c r="B29" s="39"/>
      <c r="D29" s="66" t="s">
        <v>60</v>
      </c>
      <c r="E29" s="67"/>
      <c r="F29" s="68"/>
      <c r="G29" s="68"/>
      <c r="H29" s="68"/>
      <c r="I29" s="68"/>
      <c r="J29" s="68"/>
      <c r="K29" s="65">
        <f>K28*0.2</f>
        <v>712560</v>
      </c>
    </row>
    <row r="30" spans="1:11" ht="12.75">
      <c r="A30" s="129"/>
      <c r="B30" s="129"/>
      <c r="D30" s="136" t="s">
        <v>11</v>
      </c>
      <c r="E30" s="137"/>
      <c r="F30" s="137"/>
      <c r="G30" s="137"/>
      <c r="H30" s="137"/>
      <c r="I30" s="137"/>
      <c r="J30" s="137"/>
      <c r="K30" s="138">
        <f>SUM(K28:K29)</f>
        <v>4275360</v>
      </c>
    </row>
    <row r="31" spans="1:11" ht="24">
      <c r="A31" s="39"/>
      <c r="B31" s="39"/>
      <c r="C31" s="39"/>
      <c r="D31" s="139" t="s">
        <v>78</v>
      </c>
      <c r="E31" s="69">
        <v>52</v>
      </c>
      <c r="F31" s="69"/>
      <c r="G31" s="69"/>
      <c r="H31" s="69"/>
      <c r="I31" s="69"/>
      <c r="J31" s="69"/>
      <c r="K31" s="122">
        <v>9136927.99</v>
      </c>
    </row>
    <row r="32" spans="1:11" ht="12.75">
      <c r="A32" s="28"/>
      <c r="B32" s="28"/>
      <c r="C32" s="28"/>
      <c r="D32" s="142"/>
      <c r="E32" s="133"/>
      <c r="F32" s="133"/>
      <c r="G32" s="133"/>
      <c r="H32" s="133"/>
      <c r="I32" s="133"/>
      <c r="J32" s="133"/>
      <c r="K32" s="134"/>
    </row>
    <row r="33" spans="1:11" ht="18">
      <c r="A33" s="28"/>
      <c r="B33" s="145" t="s">
        <v>88</v>
      </c>
      <c r="C33" s="28"/>
      <c r="D33" s="142"/>
      <c r="E33" s="133"/>
      <c r="F33" s="133"/>
      <c r="G33" s="133"/>
      <c r="H33" s="133"/>
      <c r="I33" s="133"/>
      <c r="J33" s="133"/>
      <c r="K33" s="134"/>
    </row>
    <row r="34" spans="1:11" s="147" customFormat="1" ht="18">
      <c r="A34" s="145"/>
      <c r="B34" s="145" t="s">
        <v>89</v>
      </c>
      <c r="D34" s="148"/>
      <c r="E34" s="145"/>
      <c r="F34" s="145"/>
      <c r="G34" s="145"/>
      <c r="H34" s="145" t="s">
        <v>90</v>
      </c>
      <c r="I34" s="145"/>
      <c r="J34" s="145"/>
      <c r="K34" s="149"/>
    </row>
    <row r="35" ht="12.75">
      <c r="Q35" s="135"/>
    </row>
    <row r="36" spans="8:11" ht="15">
      <c r="H36" s="169"/>
      <c r="I36" s="169"/>
      <c r="J36" s="169"/>
      <c r="K36" s="169"/>
    </row>
    <row r="37" spans="8:11" s="150" customFormat="1" ht="13.5">
      <c r="H37" s="143"/>
      <c r="I37" s="143"/>
      <c r="J37" s="166" t="s">
        <v>91</v>
      </c>
      <c r="K37" s="166"/>
    </row>
    <row r="38" spans="8:11" s="150" customFormat="1" ht="13.5">
      <c r="H38" s="143"/>
      <c r="I38" s="143"/>
      <c r="J38" s="166" t="s">
        <v>85</v>
      </c>
      <c r="K38" s="166"/>
    </row>
    <row r="39" spans="8:11" s="150" customFormat="1" ht="13.5">
      <c r="H39" s="143"/>
      <c r="I39" s="143"/>
      <c r="J39" s="166" t="s">
        <v>86</v>
      </c>
      <c r="K39" s="166"/>
    </row>
    <row r="40" spans="8:11" s="150" customFormat="1" ht="13.5">
      <c r="H40" s="143"/>
      <c r="I40" s="143"/>
      <c r="J40" s="166" t="s">
        <v>87</v>
      </c>
      <c r="K40" s="166"/>
    </row>
    <row r="41" spans="8:11" ht="15">
      <c r="H41" s="140"/>
      <c r="I41" s="140"/>
      <c r="J41" s="140"/>
      <c r="K41" s="140"/>
    </row>
    <row r="42" spans="8:11" ht="15">
      <c r="H42" s="29"/>
      <c r="I42" s="29"/>
      <c r="J42" s="29"/>
      <c r="K42" s="29"/>
    </row>
    <row r="43" s="147" customFormat="1" ht="18">
      <c r="G43" s="151" t="s">
        <v>0</v>
      </c>
    </row>
    <row r="44" spans="4:7" s="147" customFormat="1" ht="18">
      <c r="D44" s="147" t="s">
        <v>57</v>
      </c>
      <c r="G44" s="151" t="s">
        <v>92</v>
      </c>
    </row>
    <row r="45" s="147" customFormat="1" ht="18">
      <c r="G45" s="151" t="s">
        <v>47</v>
      </c>
    </row>
    <row r="46" s="147" customFormat="1" ht="18">
      <c r="G46" s="151" t="s">
        <v>23</v>
      </c>
    </row>
    <row r="48" spans="8:11" ht="15">
      <c r="H48" s="176" t="s">
        <v>72</v>
      </c>
      <c r="I48" s="176"/>
      <c r="J48" s="177"/>
      <c r="K48" s="177"/>
    </row>
    <row r="50" spans="1:11" ht="78">
      <c r="A50" s="39" t="s">
        <v>62</v>
      </c>
      <c r="B50" s="120" t="s">
        <v>63</v>
      </c>
      <c r="D50" s="3" t="s">
        <v>25</v>
      </c>
      <c r="E50" s="3" t="s">
        <v>26</v>
      </c>
      <c r="F50" s="3" t="s">
        <v>48</v>
      </c>
      <c r="G50" s="3" t="s">
        <v>28</v>
      </c>
      <c r="H50" s="178" t="s">
        <v>29</v>
      </c>
      <c r="I50" s="178"/>
      <c r="J50" s="3" t="s">
        <v>30</v>
      </c>
      <c r="K50" s="3" t="s">
        <v>31</v>
      </c>
    </row>
    <row r="51" spans="1:11" ht="15">
      <c r="A51" s="40" t="s">
        <v>82</v>
      </c>
      <c r="B51" s="39">
        <v>23187</v>
      </c>
      <c r="D51" s="30" t="s">
        <v>66</v>
      </c>
      <c r="E51" s="33">
        <v>1</v>
      </c>
      <c r="F51" s="34">
        <v>10640</v>
      </c>
      <c r="G51" s="34">
        <f>F51*0.25</f>
        <v>2660</v>
      </c>
      <c r="H51" s="34">
        <f>F51+G51</f>
        <v>13300</v>
      </c>
      <c r="I51" s="34"/>
      <c r="J51" s="34">
        <f>H51</f>
        <v>13300</v>
      </c>
      <c r="K51" s="34">
        <f>J51*12</f>
        <v>159600</v>
      </c>
    </row>
    <row r="52" spans="1:11" ht="15">
      <c r="A52" s="40" t="s">
        <v>82</v>
      </c>
      <c r="B52" s="39">
        <v>23187</v>
      </c>
      <c r="D52" s="30" t="s">
        <v>67</v>
      </c>
      <c r="E52" s="33">
        <v>1</v>
      </c>
      <c r="F52" s="34">
        <v>10280</v>
      </c>
      <c r="G52" s="34">
        <f>F52*0.25</f>
        <v>2570</v>
      </c>
      <c r="H52" s="34">
        <f>F52+G52</f>
        <v>12850</v>
      </c>
      <c r="I52" s="34"/>
      <c r="J52" s="34">
        <f>H52</f>
        <v>12850</v>
      </c>
      <c r="K52" s="34">
        <f>J52*12</f>
        <v>154200</v>
      </c>
    </row>
    <row r="53" spans="1:11" ht="15">
      <c r="A53" s="39"/>
      <c r="B53" s="39"/>
      <c r="D53" s="30" t="s">
        <v>49</v>
      </c>
      <c r="E53" s="33">
        <v>0.5</v>
      </c>
      <c r="F53" s="34">
        <v>3400</v>
      </c>
      <c r="G53" s="34">
        <f>F53*0.25</f>
        <v>850</v>
      </c>
      <c r="H53" s="34">
        <f>F53+G53</f>
        <v>4250</v>
      </c>
      <c r="I53" s="34"/>
      <c r="J53" s="34">
        <f>H53</f>
        <v>4250</v>
      </c>
      <c r="K53" s="34">
        <f>J53*12</f>
        <v>51000</v>
      </c>
    </row>
    <row r="54" spans="1:11" ht="15">
      <c r="A54" s="39"/>
      <c r="B54" s="39"/>
      <c r="D54" s="32" t="s">
        <v>12</v>
      </c>
      <c r="E54" s="33">
        <f>SUM(E51:E53)</f>
        <v>2.5</v>
      </c>
      <c r="F54" s="34"/>
      <c r="G54" s="35"/>
      <c r="H54" s="36"/>
      <c r="I54" s="36"/>
      <c r="J54" s="36">
        <f>SUM(J51:J53)</f>
        <v>30400</v>
      </c>
      <c r="K54" s="36">
        <f>SUM(K51:K53)</f>
        <v>364800</v>
      </c>
    </row>
    <row r="55" spans="1:11" ht="12.75">
      <c r="A55" s="39"/>
      <c r="B55" s="39"/>
      <c r="D55" s="40" t="s">
        <v>60</v>
      </c>
      <c r="E55" s="39"/>
      <c r="F55" s="39"/>
      <c r="G55" s="39"/>
      <c r="H55" s="39"/>
      <c r="I55" s="39"/>
      <c r="J55" s="39"/>
      <c r="K55" s="41">
        <f>K54*0.2</f>
        <v>72960</v>
      </c>
    </row>
    <row r="56" spans="1:11" ht="12.75">
      <c r="A56" s="39"/>
      <c r="B56" s="39"/>
      <c r="D56" s="38" t="s">
        <v>61</v>
      </c>
      <c r="E56" s="38"/>
      <c r="F56" s="38"/>
      <c r="G56" s="38"/>
      <c r="H56" s="38"/>
      <c r="I56" s="38"/>
      <c r="J56" s="38"/>
      <c r="K56" s="42">
        <f>SUM(K54:K55)</f>
        <v>437760</v>
      </c>
    </row>
    <row r="59" s="147" customFormat="1" ht="18">
      <c r="B59" s="147" t="s">
        <v>88</v>
      </c>
    </row>
    <row r="60" spans="2:8" s="147" customFormat="1" ht="18">
      <c r="B60" s="147" t="s">
        <v>89</v>
      </c>
      <c r="H60" s="147" t="s">
        <v>90</v>
      </c>
    </row>
  </sheetData>
  <sheetProtection/>
  <mergeCells count="30">
    <mergeCell ref="H11:I11"/>
    <mergeCell ref="H10:K10"/>
    <mergeCell ref="H12:I12"/>
    <mergeCell ref="H48:K48"/>
    <mergeCell ref="H50:I50"/>
    <mergeCell ref="I26:J26"/>
    <mergeCell ref="I27:J27"/>
    <mergeCell ref="I28:J28"/>
    <mergeCell ref="H13:I13"/>
    <mergeCell ref="I23:J23"/>
    <mergeCell ref="I22:J22"/>
    <mergeCell ref="I24:J24"/>
    <mergeCell ref="H36:K36"/>
    <mergeCell ref="I25:J25"/>
    <mergeCell ref="H14:I14"/>
    <mergeCell ref="I17:J17"/>
    <mergeCell ref="I16:J16"/>
    <mergeCell ref="H15:I15"/>
    <mergeCell ref="I19:J19"/>
    <mergeCell ref="I18:J18"/>
    <mergeCell ref="J39:K39"/>
    <mergeCell ref="J40:K40"/>
    <mergeCell ref="J2:K2"/>
    <mergeCell ref="J3:K3"/>
    <mergeCell ref="J4:K4"/>
    <mergeCell ref="J5:K5"/>
    <mergeCell ref="J37:K37"/>
    <mergeCell ref="J38:K38"/>
    <mergeCell ref="I20:J20"/>
    <mergeCell ref="I21:J2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26.140625" style="0" customWidth="1"/>
    <col min="4" max="4" width="5.421875" style="0" customWidth="1"/>
    <col min="5" max="5" width="9.140625" style="0" hidden="1" customWidth="1"/>
    <col min="6" max="6" width="7.00390625" style="0" customWidth="1"/>
    <col min="7" max="7" width="9.140625" style="0" hidden="1" customWidth="1"/>
    <col min="8" max="8" width="8.28125" style="0" customWidth="1"/>
    <col min="9" max="9" width="10.00390625" style="0" customWidth="1"/>
    <col min="10" max="10" width="8.00390625" style="0" customWidth="1"/>
    <col min="11" max="11" width="7.8515625" style="0" customWidth="1"/>
    <col min="12" max="12" width="8.57421875" style="0" customWidth="1"/>
    <col min="13" max="14" width="9.140625" style="0" hidden="1" customWidth="1"/>
    <col min="16" max="16" width="9.140625" style="0" hidden="1" customWidth="1"/>
    <col min="17" max="17" width="8.421875" style="0" customWidth="1"/>
    <col min="18" max="18" width="8.57421875" style="0" customWidth="1"/>
    <col min="19" max="19" width="10.8515625" style="0" customWidth="1"/>
    <col min="20" max="20" width="9.140625" style="0" hidden="1" customWidth="1"/>
    <col min="21" max="21" width="12.00390625" style="0" customWidth="1"/>
    <col min="23" max="23" width="10.57421875" style="0" bestFit="1" customWidth="1"/>
    <col min="24" max="24" width="9.57421875" style="0" bestFit="1" customWidth="1"/>
  </cols>
  <sheetData>
    <row r="1" spans="15:21" ht="15">
      <c r="O1" s="191"/>
      <c r="P1" s="191"/>
      <c r="Q1" s="191"/>
      <c r="R1" s="191"/>
      <c r="S1" s="191"/>
      <c r="T1" s="191"/>
      <c r="U1" s="191"/>
    </row>
    <row r="2" spans="15:21" s="146" customFormat="1" ht="12.75">
      <c r="O2" s="152"/>
      <c r="P2" s="152"/>
      <c r="Q2" s="152"/>
      <c r="R2" s="152"/>
      <c r="S2" s="158" t="s">
        <v>94</v>
      </c>
      <c r="T2" s="158"/>
      <c r="U2" s="158"/>
    </row>
    <row r="3" spans="15:21" s="146" customFormat="1" ht="12.75">
      <c r="O3" s="152"/>
      <c r="P3" s="152"/>
      <c r="Q3" s="152"/>
      <c r="R3" s="152"/>
      <c r="S3" s="158" t="s">
        <v>85</v>
      </c>
      <c r="T3" s="158"/>
      <c r="U3" s="158"/>
    </row>
    <row r="4" spans="15:21" s="146" customFormat="1" ht="12.75">
      <c r="O4" s="152"/>
      <c r="P4" s="152"/>
      <c r="Q4" s="152"/>
      <c r="R4" s="152"/>
      <c r="S4" s="158" t="s">
        <v>86</v>
      </c>
      <c r="T4" s="158"/>
      <c r="U4" s="158"/>
    </row>
    <row r="5" spans="15:21" s="146" customFormat="1" ht="12.75">
      <c r="O5" s="152"/>
      <c r="P5" s="152"/>
      <c r="Q5" s="152"/>
      <c r="R5" s="152"/>
      <c r="S5" s="158" t="s">
        <v>87</v>
      </c>
      <c r="T5" s="158"/>
      <c r="U5" s="158"/>
    </row>
    <row r="6" spans="8:10" ht="17.25">
      <c r="H6" s="165" t="s">
        <v>0</v>
      </c>
      <c r="I6" s="196"/>
      <c r="J6" s="196"/>
    </row>
    <row r="7" spans="4:12" ht="37.5" customHeight="1">
      <c r="D7" s="154" t="s">
        <v>56</v>
      </c>
      <c r="E7" s="188"/>
      <c r="F7" s="188"/>
      <c r="G7" s="188"/>
      <c r="H7" s="188"/>
      <c r="I7" s="188"/>
      <c r="J7" s="188"/>
      <c r="K7" s="188"/>
      <c r="L7" s="188"/>
    </row>
    <row r="8" spans="9:21" ht="15">
      <c r="I8" s="22"/>
      <c r="J8" s="187" t="s">
        <v>72</v>
      </c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</row>
    <row r="10" spans="1:21" ht="105" customHeight="1">
      <c r="A10" s="123" t="s">
        <v>62</v>
      </c>
      <c r="B10" s="120" t="s">
        <v>63</v>
      </c>
      <c r="C10" s="2" t="s">
        <v>1</v>
      </c>
      <c r="D10" s="189" t="s">
        <v>2</v>
      </c>
      <c r="E10" s="189"/>
      <c r="F10" s="189" t="s">
        <v>3</v>
      </c>
      <c r="G10" s="189"/>
      <c r="H10" s="3" t="s">
        <v>4</v>
      </c>
      <c r="I10" s="2" t="s">
        <v>16</v>
      </c>
      <c r="J10" s="3" t="s">
        <v>5</v>
      </c>
      <c r="K10" s="3" t="s">
        <v>6</v>
      </c>
      <c r="L10" s="189" t="s">
        <v>7</v>
      </c>
      <c r="M10" s="189"/>
      <c r="N10" s="189"/>
      <c r="O10" s="189" t="s">
        <v>8</v>
      </c>
      <c r="P10" s="189"/>
      <c r="Q10" s="2" t="s">
        <v>17</v>
      </c>
      <c r="R10" s="2" t="s">
        <v>18</v>
      </c>
      <c r="S10" s="189" t="s">
        <v>9</v>
      </c>
      <c r="T10" s="189"/>
      <c r="U10" s="2" t="s">
        <v>10</v>
      </c>
    </row>
    <row r="11" spans="1:21" ht="15">
      <c r="A11" s="39"/>
      <c r="B11" s="39"/>
      <c r="C11" s="2">
        <v>1</v>
      </c>
      <c r="D11" s="2">
        <v>2</v>
      </c>
      <c r="E11" s="2"/>
      <c r="F11" s="2">
        <v>3</v>
      </c>
      <c r="G11" s="2"/>
      <c r="H11" s="11">
        <v>4</v>
      </c>
      <c r="I11" s="10">
        <v>5</v>
      </c>
      <c r="J11" s="11">
        <v>6</v>
      </c>
      <c r="K11" s="11">
        <v>7</v>
      </c>
      <c r="L11" s="10">
        <v>8</v>
      </c>
      <c r="M11" s="2"/>
      <c r="N11" s="24"/>
      <c r="O11" s="10">
        <v>9</v>
      </c>
      <c r="P11" s="10"/>
      <c r="Q11" s="10">
        <v>10</v>
      </c>
      <c r="R11" s="10">
        <v>11</v>
      </c>
      <c r="S11" s="10">
        <v>12</v>
      </c>
      <c r="T11" s="2"/>
      <c r="U11" s="2">
        <v>13</v>
      </c>
    </row>
    <row r="12" spans="1:21" ht="15" customHeight="1" thickBot="1">
      <c r="A12" s="39">
        <v>8163</v>
      </c>
      <c r="B12" s="39">
        <v>15752</v>
      </c>
      <c r="C12" s="7" t="s">
        <v>13</v>
      </c>
      <c r="D12" s="4">
        <v>4</v>
      </c>
      <c r="E12" s="1"/>
      <c r="F12" s="4">
        <v>2</v>
      </c>
      <c r="G12" s="1"/>
      <c r="H12" s="5">
        <v>18.92</v>
      </c>
      <c r="I12" s="5">
        <f>H12*166.67</f>
        <v>3153.3964</v>
      </c>
      <c r="J12" s="17">
        <f>I12*0.04</f>
        <v>126.135856</v>
      </c>
      <c r="K12" s="17">
        <f>I12*0.2/4</f>
        <v>157.66982000000002</v>
      </c>
      <c r="L12" s="17">
        <f>(I12)*0.25</f>
        <v>788.3491</v>
      </c>
      <c r="M12" s="12"/>
      <c r="N12" s="13"/>
      <c r="O12" s="17">
        <f>I12+J12+K12+L12</f>
        <v>4225.551176</v>
      </c>
      <c r="P12" s="14"/>
      <c r="Q12" s="14">
        <v>4100</v>
      </c>
      <c r="R12" s="20">
        <f>O12+Q12</f>
        <v>8325.551176</v>
      </c>
      <c r="S12" s="17">
        <f>R12*D12</f>
        <v>33302.204704</v>
      </c>
      <c r="T12" s="13"/>
      <c r="U12" s="17">
        <f>S12*12</f>
        <v>399626.45644800004</v>
      </c>
    </row>
    <row r="13" spans="1:21" ht="15" customHeight="1" thickBot="1">
      <c r="A13" s="39">
        <v>8163</v>
      </c>
      <c r="B13" s="39">
        <v>15728</v>
      </c>
      <c r="C13" s="7" t="s">
        <v>14</v>
      </c>
      <c r="D13" s="4">
        <v>5</v>
      </c>
      <c r="E13" s="1"/>
      <c r="F13" s="4">
        <v>2</v>
      </c>
      <c r="G13" s="1"/>
      <c r="H13" s="5">
        <v>18.92</v>
      </c>
      <c r="I13" s="5">
        <f>H13*166.67</f>
        <v>3153.3964</v>
      </c>
      <c r="J13" s="17">
        <f>I13*0.04</f>
        <v>126.135856</v>
      </c>
      <c r="K13" s="17">
        <f>I13*0.2/4</f>
        <v>157.66982000000002</v>
      </c>
      <c r="L13" s="17">
        <f>(I13)*0.25</f>
        <v>788.3491</v>
      </c>
      <c r="M13" s="12"/>
      <c r="N13" s="13"/>
      <c r="O13" s="17">
        <f>I13+J13+K13+L13</f>
        <v>4225.551176</v>
      </c>
      <c r="P13" s="14"/>
      <c r="Q13" s="14">
        <v>4100</v>
      </c>
      <c r="R13" s="20">
        <f>O13+Q13</f>
        <v>8325.551176</v>
      </c>
      <c r="S13" s="17">
        <f>R13*D13</f>
        <v>41627.755880000004</v>
      </c>
      <c r="T13" s="13"/>
      <c r="U13" s="17">
        <f>S13*12</f>
        <v>499533.07056</v>
      </c>
    </row>
    <row r="14" spans="1:21" ht="15" customHeight="1" thickBot="1">
      <c r="A14" s="39">
        <v>7233</v>
      </c>
      <c r="B14" s="39">
        <v>18559</v>
      </c>
      <c r="C14" s="124" t="s">
        <v>71</v>
      </c>
      <c r="D14" s="4">
        <v>1</v>
      </c>
      <c r="E14" s="1"/>
      <c r="F14" s="4">
        <v>4</v>
      </c>
      <c r="G14" s="1"/>
      <c r="H14" s="5">
        <v>23.65</v>
      </c>
      <c r="I14" s="5">
        <f>H14*166.67</f>
        <v>3941.7454999999995</v>
      </c>
      <c r="J14" s="17">
        <f>I14*0.04</f>
        <v>157.66982</v>
      </c>
      <c r="K14" s="5"/>
      <c r="L14" s="17">
        <f>(I14)*0.25</f>
        <v>985.4363749999999</v>
      </c>
      <c r="M14" s="12"/>
      <c r="N14" s="13"/>
      <c r="O14" s="17">
        <f>I14+J14+K14+L14</f>
        <v>5084.851694999999</v>
      </c>
      <c r="P14" s="14"/>
      <c r="Q14" s="14">
        <v>4100</v>
      </c>
      <c r="R14" s="20">
        <f>O14+Q14</f>
        <v>9184.851695</v>
      </c>
      <c r="S14" s="17">
        <f>R14*D14</f>
        <v>9184.851695</v>
      </c>
      <c r="T14" s="13"/>
      <c r="U14" s="17">
        <f>S14*12</f>
        <v>110218.22034</v>
      </c>
    </row>
    <row r="15" spans="1:21" ht="15" customHeight="1" thickBot="1">
      <c r="A15" s="39">
        <v>7233</v>
      </c>
      <c r="B15" s="39">
        <v>18559</v>
      </c>
      <c r="C15" s="7" t="s">
        <v>71</v>
      </c>
      <c r="D15" s="4">
        <v>1</v>
      </c>
      <c r="E15" s="1"/>
      <c r="F15" s="4">
        <v>3</v>
      </c>
      <c r="G15" s="1"/>
      <c r="H15" s="5">
        <v>21.02</v>
      </c>
      <c r="I15" s="5">
        <f>H15*166.67</f>
        <v>3503.4033999999997</v>
      </c>
      <c r="J15" s="17">
        <f>I15*0.04</f>
        <v>140.136136</v>
      </c>
      <c r="K15" s="5"/>
      <c r="L15" s="17">
        <f>(I15)*0.25</f>
        <v>875.8508499999999</v>
      </c>
      <c r="M15" s="18"/>
      <c r="N15" s="19"/>
      <c r="O15" s="17">
        <f>I15+J15+K15+L15</f>
        <v>4519.390386</v>
      </c>
      <c r="P15" s="20"/>
      <c r="Q15" s="14">
        <v>4100</v>
      </c>
      <c r="R15" s="20">
        <f>O15+Q15</f>
        <v>8619.390386</v>
      </c>
      <c r="S15" s="17">
        <f>R15*D15</f>
        <v>8619.390386</v>
      </c>
      <c r="T15" s="19"/>
      <c r="U15" s="17">
        <f>S15*12</f>
        <v>103432.68463199999</v>
      </c>
    </row>
    <row r="16" spans="1:21" ht="15" customHeight="1">
      <c r="A16" s="39">
        <v>8211</v>
      </c>
      <c r="B16" s="69">
        <v>19149</v>
      </c>
      <c r="C16" s="131" t="s">
        <v>50</v>
      </c>
      <c r="D16" s="4">
        <v>1</v>
      </c>
      <c r="E16" s="4">
        <v>1</v>
      </c>
      <c r="F16" s="4">
        <v>5</v>
      </c>
      <c r="G16" s="4">
        <v>5</v>
      </c>
      <c r="H16" s="5">
        <v>26.98</v>
      </c>
      <c r="I16" s="5">
        <f>H16*166.67</f>
        <v>4496.7566</v>
      </c>
      <c r="J16" s="126"/>
      <c r="K16" s="128"/>
      <c r="L16" s="128"/>
      <c r="M16" s="128">
        <f>(I16)*0.25</f>
        <v>1124.18915</v>
      </c>
      <c r="N16" s="128">
        <f>I16+J16+K16+M16</f>
        <v>5620.94575</v>
      </c>
      <c r="O16" s="128">
        <f>I16+J16+K16+M16</f>
        <v>5620.94575</v>
      </c>
      <c r="P16" s="128">
        <f>N16*E16</f>
        <v>5620.94575</v>
      </c>
      <c r="Q16" s="132">
        <v>4100</v>
      </c>
      <c r="R16" s="128">
        <f>O16+Q16</f>
        <v>9720.945749999999</v>
      </c>
      <c r="S16" s="127">
        <f>R16*E16</f>
        <v>9720.945749999999</v>
      </c>
      <c r="T16" s="125"/>
      <c r="U16" s="127">
        <f>S16*12</f>
        <v>116651.34899999999</v>
      </c>
    </row>
    <row r="17" spans="1:21" ht="15" customHeight="1" thickBot="1">
      <c r="A17" s="39"/>
      <c r="B17" s="39"/>
      <c r="C17" s="8" t="s">
        <v>11</v>
      </c>
      <c r="D17" s="9">
        <f>SUM(D12:D16)</f>
        <v>12</v>
      </c>
      <c r="E17" s="1"/>
      <c r="F17" s="4"/>
      <c r="G17" s="1"/>
      <c r="H17" s="5"/>
      <c r="I17" s="5"/>
      <c r="J17" s="5"/>
      <c r="K17" s="5"/>
      <c r="L17" s="6"/>
      <c r="M17" s="15"/>
      <c r="N17" s="13"/>
      <c r="O17" s="5"/>
      <c r="P17" s="14"/>
      <c r="Q17" s="14"/>
      <c r="R17" s="14"/>
      <c r="S17" s="21">
        <f>SUM(S12:S16)</f>
        <v>102455.14841500002</v>
      </c>
      <c r="T17" s="13"/>
      <c r="U17" s="21">
        <f>SUM(U12:U16)</f>
        <v>1229461.78098</v>
      </c>
    </row>
    <row r="18" spans="1:21" ht="26.25" customHeight="1" hidden="1">
      <c r="A18" s="39"/>
      <c r="B18" s="39"/>
      <c r="C18" s="180" t="s">
        <v>60</v>
      </c>
      <c r="D18" s="182"/>
      <c r="E18" s="186"/>
      <c r="F18" s="182"/>
      <c r="G18" s="186"/>
      <c r="H18" s="184"/>
      <c r="I18" s="184"/>
      <c r="J18" s="184"/>
      <c r="K18" s="184"/>
      <c r="L18" s="184"/>
      <c r="M18" s="16"/>
      <c r="N18" s="13"/>
      <c r="O18" s="192"/>
      <c r="P18" s="14"/>
      <c r="Q18" s="25"/>
      <c r="R18" s="25"/>
      <c r="S18" s="192"/>
      <c r="T18" s="13"/>
      <c r="U18" s="194">
        <f>U17*0.2</f>
        <v>245892.356196</v>
      </c>
    </row>
    <row r="19" spans="1:21" ht="15.75" customHeight="1">
      <c r="A19" s="39"/>
      <c r="B19" s="39"/>
      <c r="C19" s="181"/>
      <c r="D19" s="183"/>
      <c r="E19" s="186"/>
      <c r="F19" s="183"/>
      <c r="G19" s="186"/>
      <c r="H19" s="185"/>
      <c r="I19" s="185"/>
      <c r="J19" s="185"/>
      <c r="K19" s="185"/>
      <c r="L19" s="185"/>
      <c r="M19" s="16"/>
      <c r="N19" s="13"/>
      <c r="O19" s="193"/>
      <c r="P19" s="25"/>
      <c r="Q19" s="43"/>
      <c r="R19" s="43"/>
      <c r="S19" s="193"/>
      <c r="T19" s="13"/>
      <c r="U19" s="195"/>
    </row>
    <row r="20" spans="1:21" ht="18" customHeight="1">
      <c r="A20" s="39"/>
      <c r="B20" s="39"/>
      <c r="C20" s="38" t="s">
        <v>12</v>
      </c>
      <c r="D20" s="190"/>
      <c r="E20" s="190"/>
      <c r="F20" s="19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90"/>
      <c r="S20" s="190"/>
      <c r="T20" s="39"/>
      <c r="U20" s="44">
        <f>SUM(U17:U19)</f>
        <v>1475354.137176</v>
      </c>
    </row>
    <row r="23" s="147" customFormat="1" ht="18">
      <c r="C23" s="147" t="s">
        <v>88</v>
      </c>
    </row>
    <row r="24" spans="3:18" s="147" customFormat="1" ht="18">
      <c r="C24" s="147" t="s">
        <v>89</v>
      </c>
      <c r="R24" s="147" t="s">
        <v>90</v>
      </c>
    </row>
    <row r="28" ht="18" customHeight="1"/>
    <row r="29" ht="35.25" customHeight="1"/>
    <row r="30" ht="15" customHeight="1"/>
    <row r="31" ht="8.25" customHeight="1"/>
    <row r="34" ht="18" customHeight="1"/>
    <row r="35" ht="18.75" customHeight="1"/>
    <row r="36" ht="16.5" customHeight="1"/>
    <row r="39" ht="13.5" customHeight="1"/>
    <row r="40" ht="12.75" hidden="1"/>
    <row r="44" ht="2.25" customHeight="1"/>
    <row r="45" ht="18.75" customHeight="1"/>
  </sheetData>
  <sheetProtection/>
  <mergeCells count="28">
    <mergeCell ref="O1:U1"/>
    <mergeCell ref="K18:K19"/>
    <mergeCell ref="O18:O19"/>
    <mergeCell ref="S18:S19"/>
    <mergeCell ref="U18:U19"/>
    <mergeCell ref="F10:G10"/>
    <mergeCell ref="L10:N10"/>
    <mergeCell ref="O10:P10"/>
    <mergeCell ref="H6:J6"/>
    <mergeCell ref="D7:L7"/>
    <mergeCell ref="S10:T10"/>
    <mergeCell ref="D10:E10"/>
    <mergeCell ref="D20:F20"/>
    <mergeCell ref="R20:S20"/>
    <mergeCell ref="L18:L19"/>
    <mergeCell ref="I18:I19"/>
    <mergeCell ref="H18:H19"/>
    <mergeCell ref="G18:G19"/>
    <mergeCell ref="S2:U2"/>
    <mergeCell ref="S3:U3"/>
    <mergeCell ref="S4:U4"/>
    <mergeCell ref="S5:U5"/>
    <mergeCell ref="C18:C19"/>
    <mergeCell ref="D18:D19"/>
    <mergeCell ref="F18:F19"/>
    <mergeCell ref="J18:J19"/>
    <mergeCell ref="E18:E19"/>
    <mergeCell ref="J8:U8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25.7109375" style="0" customWidth="1"/>
    <col min="4" max="4" width="6.140625" style="0" customWidth="1"/>
    <col min="5" max="5" width="6.57421875" style="0" customWidth="1"/>
    <col min="7" max="7" width="10.7109375" style="0" customWidth="1"/>
    <col min="8" max="8" width="7.421875" style="0" customWidth="1"/>
    <col min="9" max="9" width="8.140625" style="0" customWidth="1"/>
    <col min="11" max="11" width="6.421875" style="0" customWidth="1"/>
    <col min="13" max="13" width="10.57421875" style="0" customWidth="1"/>
    <col min="14" max="14" width="12.140625" style="0" customWidth="1"/>
    <col min="16" max="17" width="9.57421875" style="0" bestFit="1" customWidth="1"/>
  </cols>
  <sheetData>
    <row r="1" spans="10:14" ht="15">
      <c r="J1" s="191"/>
      <c r="K1" s="191"/>
      <c r="L1" s="191"/>
      <c r="M1" s="191"/>
      <c r="N1" s="191"/>
    </row>
    <row r="2" spans="10:14" s="146" customFormat="1" ht="12.75">
      <c r="J2" s="152"/>
      <c r="K2" s="152"/>
      <c r="L2" s="152"/>
      <c r="M2" s="158" t="s">
        <v>95</v>
      </c>
      <c r="N2" s="158"/>
    </row>
    <row r="3" spans="10:14" s="146" customFormat="1" ht="12.75">
      <c r="J3" s="152"/>
      <c r="K3" s="152"/>
      <c r="L3" s="152"/>
      <c r="M3" s="158" t="s">
        <v>85</v>
      </c>
      <c r="N3" s="158"/>
    </row>
    <row r="4" spans="10:14" s="146" customFormat="1" ht="12.75">
      <c r="J4" s="152"/>
      <c r="K4" s="152"/>
      <c r="L4" s="152"/>
      <c r="M4" s="158" t="s">
        <v>86</v>
      </c>
      <c r="N4" s="158"/>
    </row>
    <row r="5" spans="10:14" s="146" customFormat="1" ht="12.75">
      <c r="J5" s="152"/>
      <c r="K5" s="152"/>
      <c r="L5" s="152"/>
      <c r="M5" s="158" t="s">
        <v>87</v>
      </c>
      <c r="N5" s="158"/>
    </row>
    <row r="6" spans="6:8" ht="18" customHeight="1">
      <c r="F6" s="165" t="s">
        <v>0</v>
      </c>
      <c r="G6" s="196"/>
      <c r="H6" s="196"/>
    </row>
    <row r="7" spans="4:9" ht="16.5" customHeight="1">
      <c r="D7" s="154" t="s">
        <v>55</v>
      </c>
      <c r="E7" s="188"/>
      <c r="F7" s="188"/>
      <c r="G7" s="188"/>
      <c r="H7" s="188"/>
      <c r="I7" s="188"/>
    </row>
    <row r="8" spans="7:14" ht="15">
      <c r="G8" s="22"/>
      <c r="H8" s="187" t="s">
        <v>72</v>
      </c>
      <c r="I8" s="188"/>
      <c r="J8" s="188"/>
      <c r="K8" s="188"/>
      <c r="L8" s="188"/>
      <c r="M8" s="188"/>
      <c r="N8" s="188"/>
    </row>
    <row r="10" spans="1:14" ht="124.5">
      <c r="A10" s="123" t="s">
        <v>62</v>
      </c>
      <c r="B10" s="123" t="s">
        <v>63</v>
      </c>
      <c r="C10" s="2" t="s">
        <v>1</v>
      </c>
      <c r="D10" s="2" t="s">
        <v>2</v>
      </c>
      <c r="E10" s="2" t="s">
        <v>3</v>
      </c>
      <c r="F10" s="3" t="s">
        <v>4</v>
      </c>
      <c r="G10" s="2" t="s">
        <v>16</v>
      </c>
      <c r="H10" s="3" t="s">
        <v>5</v>
      </c>
      <c r="I10" s="2" t="s">
        <v>7</v>
      </c>
      <c r="J10" s="2" t="s">
        <v>8</v>
      </c>
      <c r="K10" s="2" t="s">
        <v>17</v>
      </c>
      <c r="L10" s="2" t="s">
        <v>18</v>
      </c>
      <c r="M10" s="2" t="s">
        <v>9</v>
      </c>
      <c r="N10" s="2" t="s">
        <v>10</v>
      </c>
    </row>
    <row r="11" spans="1:14" ht="15">
      <c r="A11" s="39"/>
      <c r="B11" s="39"/>
      <c r="C11" s="2">
        <v>1</v>
      </c>
      <c r="D11" s="2">
        <v>2</v>
      </c>
      <c r="E11" s="2">
        <v>3</v>
      </c>
      <c r="F11" s="11">
        <v>4</v>
      </c>
      <c r="G11" s="10">
        <v>5</v>
      </c>
      <c r="H11" s="11">
        <v>6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2">
        <v>13</v>
      </c>
    </row>
    <row r="12" spans="1:14" ht="21" customHeight="1">
      <c r="A12" s="39">
        <v>7233</v>
      </c>
      <c r="B12" s="39">
        <v>18447</v>
      </c>
      <c r="C12" s="7" t="s">
        <v>70</v>
      </c>
      <c r="D12" s="3">
        <v>1</v>
      </c>
      <c r="E12" s="3">
        <v>5</v>
      </c>
      <c r="F12" s="30">
        <v>26.98</v>
      </c>
      <c r="G12" s="31">
        <f aca="true" t="shared" si="0" ref="G12:G18">F12*166.67</f>
        <v>4496.7566</v>
      </c>
      <c r="H12" s="31"/>
      <c r="I12" s="31">
        <f>G12*0.25</f>
        <v>1124.18915</v>
      </c>
      <c r="J12" s="31">
        <f aca="true" t="shared" si="1" ref="J12:J18">G12+I12</f>
        <v>5620.94575</v>
      </c>
      <c r="K12" s="33">
        <v>5700</v>
      </c>
      <c r="L12" s="35">
        <f aca="true" t="shared" si="2" ref="L12:L18">J12+K12</f>
        <v>11320.945749999999</v>
      </c>
      <c r="M12" s="31">
        <f aca="true" t="shared" si="3" ref="M12:M18">L12*D12</f>
        <v>11320.945749999999</v>
      </c>
      <c r="N12" s="31">
        <f aca="true" t="shared" si="4" ref="N12:N18">M12*12</f>
        <v>135851.349</v>
      </c>
    </row>
    <row r="13" spans="1:14" ht="15.75" customHeight="1">
      <c r="A13" s="39">
        <v>7233</v>
      </c>
      <c r="B13" s="39">
        <v>18447</v>
      </c>
      <c r="C13" s="7" t="s">
        <v>70</v>
      </c>
      <c r="D13" s="3">
        <v>4</v>
      </c>
      <c r="E13" s="3">
        <v>4</v>
      </c>
      <c r="F13" s="30">
        <v>23.65</v>
      </c>
      <c r="G13" s="31">
        <f t="shared" si="0"/>
        <v>3941.7454999999995</v>
      </c>
      <c r="H13" s="31"/>
      <c r="I13" s="31">
        <f>G13*0.25</f>
        <v>985.4363749999999</v>
      </c>
      <c r="J13" s="31">
        <f t="shared" si="1"/>
        <v>4927.181874999999</v>
      </c>
      <c r="K13" s="33">
        <v>5700</v>
      </c>
      <c r="L13" s="35">
        <f t="shared" si="2"/>
        <v>10627.181874999998</v>
      </c>
      <c r="M13" s="31">
        <f t="shared" si="3"/>
        <v>42508.72749999999</v>
      </c>
      <c r="N13" s="31">
        <f t="shared" si="4"/>
        <v>510104.7299999999</v>
      </c>
    </row>
    <row r="14" spans="1:17" ht="15">
      <c r="A14" s="39">
        <v>7212</v>
      </c>
      <c r="B14" s="39">
        <v>19756</v>
      </c>
      <c r="C14" s="7" t="s">
        <v>64</v>
      </c>
      <c r="D14" s="4">
        <v>1</v>
      </c>
      <c r="E14" s="4">
        <v>5</v>
      </c>
      <c r="F14" s="5">
        <v>26.98</v>
      </c>
      <c r="G14" s="31">
        <f t="shared" si="0"/>
        <v>4496.7566</v>
      </c>
      <c r="H14" s="17">
        <f>G14*0.04</f>
        <v>179.870264</v>
      </c>
      <c r="I14" s="17">
        <f>G14*0.25</f>
        <v>1124.18915</v>
      </c>
      <c r="J14" s="31">
        <f t="shared" si="1"/>
        <v>5620.94575</v>
      </c>
      <c r="K14" s="41">
        <v>5700</v>
      </c>
      <c r="L14" s="35">
        <f t="shared" si="2"/>
        <v>11320.945749999999</v>
      </c>
      <c r="M14" s="31">
        <f t="shared" si="3"/>
        <v>11320.945749999999</v>
      </c>
      <c r="N14" s="31">
        <f t="shared" si="4"/>
        <v>135851.349</v>
      </c>
      <c r="P14" s="22"/>
      <c r="Q14" s="22"/>
    </row>
    <row r="15" spans="1:14" ht="32.25" customHeight="1">
      <c r="A15" s="39">
        <v>7233</v>
      </c>
      <c r="B15" s="39">
        <v>18559</v>
      </c>
      <c r="C15" s="7" t="s">
        <v>68</v>
      </c>
      <c r="D15" s="4">
        <v>1</v>
      </c>
      <c r="E15" s="4">
        <v>3</v>
      </c>
      <c r="F15" s="5">
        <v>21.02</v>
      </c>
      <c r="G15" s="31">
        <f t="shared" si="0"/>
        <v>3503.4033999999997</v>
      </c>
      <c r="H15" s="17">
        <f>G15*0.04</f>
        <v>140.136136</v>
      </c>
      <c r="I15" s="17">
        <f>(G15)*0.25</f>
        <v>875.8508499999999</v>
      </c>
      <c r="J15" s="31">
        <f t="shared" si="1"/>
        <v>4379.25425</v>
      </c>
      <c r="K15" s="41">
        <v>5700</v>
      </c>
      <c r="L15" s="35">
        <f t="shared" si="2"/>
        <v>10079.25425</v>
      </c>
      <c r="M15" s="31">
        <f t="shared" si="3"/>
        <v>10079.25425</v>
      </c>
      <c r="N15" s="31">
        <f t="shared" si="4"/>
        <v>120951.051</v>
      </c>
    </row>
    <row r="16" spans="1:14" ht="30.75">
      <c r="A16" s="39">
        <v>7233</v>
      </c>
      <c r="B16" s="39">
        <v>18559</v>
      </c>
      <c r="C16" s="7" t="s">
        <v>69</v>
      </c>
      <c r="D16" s="4">
        <v>2</v>
      </c>
      <c r="E16" s="4">
        <v>4</v>
      </c>
      <c r="F16" s="5">
        <v>23.65</v>
      </c>
      <c r="G16" s="31">
        <f t="shared" si="0"/>
        <v>3941.7454999999995</v>
      </c>
      <c r="H16" s="17">
        <f>G16*0.04</f>
        <v>157.66982</v>
      </c>
      <c r="I16" s="17">
        <f>(G16)*0.25</f>
        <v>985.4363749999999</v>
      </c>
      <c r="J16" s="31">
        <f t="shared" si="1"/>
        <v>4927.181874999999</v>
      </c>
      <c r="K16" s="41">
        <v>9000</v>
      </c>
      <c r="L16" s="35">
        <f t="shared" si="2"/>
        <v>13927.181874999998</v>
      </c>
      <c r="M16" s="31">
        <f t="shared" si="3"/>
        <v>27854.363749999997</v>
      </c>
      <c r="N16" s="31">
        <f t="shared" si="4"/>
        <v>334252.365</v>
      </c>
    </row>
    <row r="17" spans="1:14" ht="15">
      <c r="A17" s="39">
        <v>8322</v>
      </c>
      <c r="B17" s="39"/>
      <c r="C17" s="7" t="s">
        <v>15</v>
      </c>
      <c r="D17" s="4">
        <v>1</v>
      </c>
      <c r="E17" s="4">
        <v>3</v>
      </c>
      <c r="F17" s="5">
        <v>24.81</v>
      </c>
      <c r="G17" s="31">
        <f t="shared" si="0"/>
        <v>4135.082699999999</v>
      </c>
      <c r="H17" s="17">
        <f>G17*0.04</f>
        <v>165.40330799999995</v>
      </c>
      <c r="I17" s="17">
        <f>(G17)*0.25</f>
        <v>1033.7706749999998</v>
      </c>
      <c r="J17" s="31">
        <f t="shared" si="1"/>
        <v>5168.853374999999</v>
      </c>
      <c r="K17" s="41">
        <v>5700</v>
      </c>
      <c r="L17" s="35">
        <f t="shared" si="2"/>
        <v>10868.853374999999</v>
      </c>
      <c r="M17" s="31">
        <f t="shared" si="3"/>
        <v>10868.853374999999</v>
      </c>
      <c r="N17" s="31">
        <f t="shared" si="4"/>
        <v>130426.24049999999</v>
      </c>
    </row>
    <row r="18" spans="1:14" ht="30.75">
      <c r="A18" s="129">
        <v>8322</v>
      </c>
      <c r="B18" s="129"/>
      <c r="C18" s="7" t="s">
        <v>79</v>
      </c>
      <c r="D18" s="130">
        <v>1</v>
      </c>
      <c r="E18" s="130">
        <v>3</v>
      </c>
      <c r="F18" s="5">
        <v>24.81</v>
      </c>
      <c r="G18" s="31">
        <f t="shared" si="0"/>
        <v>4135.082699999999</v>
      </c>
      <c r="H18" s="17">
        <f>G18*0.04</f>
        <v>165.40330799999995</v>
      </c>
      <c r="I18" s="17">
        <f>(G18)*0.25</f>
        <v>1033.7706749999998</v>
      </c>
      <c r="J18" s="31">
        <f t="shared" si="1"/>
        <v>5168.853374999999</v>
      </c>
      <c r="K18" s="25">
        <v>10000</v>
      </c>
      <c r="L18" s="25">
        <f t="shared" si="2"/>
        <v>15168.853374999999</v>
      </c>
      <c r="M18" s="5">
        <f t="shared" si="3"/>
        <v>15168.853374999999</v>
      </c>
      <c r="N18" s="5">
        <f t="shared" si="4"/>
        <v>182026.24049999999</v>
      </c>
    </row>
    <row r="19" spans="1:14" ht="15">
      <c r="A19" s="39"/>
      <c r="B19" s="39"/>
      <c r="C19" s="8" t="s">
        <v>11</v>
      </c>
      <c r="D19" s="9">
        <v>11</v>
      </c>
      <c r="E19" s="4"/>
      <c r="F19" s="5"/>
      <c r="G19" s="5"/>
      <c r="H19" s="5"/>
      <c r="I19" s="6"/>
      <c r="J19" s="5"/>
      <c r="K19" s="14"/>
      <c r="L19" s="14"/>
      <c r="M19" s="21">
        <f>SUM(M12:M18)</f>
        <v>129121.94375</v>
      </c>
      <c r="N19" s="21">
        <f>SUM(N12:N18)</f>
        <v>1549463.325</v>
      </c>
    </row>
    <row r="20" spans="1:14" ht="12.75" customHeight="1">
      <c r="A20" s="39"/>
      <c r="B20" s="39"/>
      <c r="C20" s="180" t="s">
        <v>60</v>
      </c>
      <c r="D20" s="182"/>
      <c r="E20" s="182"/>
      <c r="F20" s="184"/>
      <c r="G20" s="184"/>
      <c r="H20" s="184"/>
      <c r="I20" s="184"/>
      <c r="J20" s="192"/>
      <c r="K20" s="25"/>
      <c r="L20" s="25"/>
      <c r="M20" s="192"/>
      <c r="N20" s="194">
        <f>N19*0.2</f>
        <v>309892.665</v>
      </c>
    </row>
    <row r="21" spans="1:14" ht="1.5" customHeight="1">
      <c r="A21" s="39"/>
      <c r="B21" s="39"/>
      <c r="C21" s="197"/>
      <c r="D21" s="198"/>
      <c r="E21" s="198"/>
      <c r="F21" s="199"/>
      <c r="G21" s="199"/>
      <c r="H21" s="199"/>
      <c r="I21" s="199"/>
      <c r="J21" s="202"/>
      <c r="K21" s="43"/>
      <c r="L21" s="43"/>
      <c r="M21" s="202"/>
      <c r="N21" s="200"/>
    </row>
    <row r="22" spans="1:14" ht="13.5">
      <c r="A22" s="39"/>
      <c r="B22" s="39"/>
      <c r="C22" s="45" t="s">
        <v>12</v>
      </c>
      <c r="D22" s="201"/>
      <c r="E22" s="201"/>
      <c r="F22" s="46"/>
      <c r="G22" s="46"/>
      <c r="H22" s="46"/>
      <c r="I22" s="46"/>
      <c r="J22" s="46"/>
      <c r="K22" s="46"/>
      <c r="L22" s="201"/>
      <c r="M22" s="201"/>
      <c r="N22" s="47">
        <f>SUM(N19:N21)</f>
        <v>1859355.99</v>
      </c>
    </row>
    <row r="24" s="147" customFormat="1" ht="18">
      <c r="C24" s="147" t="s">
        <v>88</v>
      </c>
    </row>
    <row r="25" spans="3:12" s="147" customFormat="1" ht="18">
      <c r="C25" s="147" t="s">
        <v>89</v>
      </c>
      <c r="L25" s="147" t="s">
        <v>90</v>
      </c>
    </row>
  </sheetData>
  <sheetProtection/>
  <mergeCells count="20">
    <mergeCell ref="J1:N1"/>
    <mergeCell ref="F6:H6"/>
    <mergeCell ref="N20:N21"/>
    <mergeCell ref="D7:I7"/>
    <mergeCell ref="M2:N2"/>
    <mergeCell ref="D22:E22"/>
    <mergeCell ref="L22:M22"/>
    <mergeCell ref="G20:G21"/>
    <mergeCell ref="H20:H21"/>
    <mergeCell ref="I20:I21"/>
    <mergeCell ref="M3:N3"/>
    <mergeCell ref="M4:N4"/>
    <mergeCell ref="M5:N5"/>
    <mergeCell ref="C20:C21"/>
    <mergeCell ref="D20:D21"/>
    <mergeCell ref="E20:E21"/>
    <mergeCell ref="F20:F21"/>
    <mergeCell ref="H8:N8"/>
    <mergeCell ref="J20:J21"/>
    <mergeCell ref="M20:M21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2024-04-25T06:11:39Z</cp:lastPrinted>
  <dcterms:created xsi:type="dcterms:W3CDTF">1996-10-08T23:32:33Z</dcterms:created>
  <dcterms:modified xsi:type="dcterms:W3CDTF">2024-04-25T06:11:46Z</dcterms:modified>
  <cp:category/>
  <cp:version/>
  <cp:contentType/>
  <cp:contentStatus/>
</cp:coreProperties>
</file>